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01-ALUMBRADO PUBLICO\2023\Iluminacion Calle Chacabuco T1\I-PLIEGO\"/>
    </mc:Choice>
  </mc:AlternateContent>
  <bookViews>
    <workbookView xWindow="0" yWindow="0" windowWidth="20490" windowHeight="9045" tabRatio="855" activeTab="5"/>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AP!$C$1:$C$536</definedName>
    <definedName name="_xlnm._FilterDatabase" localSheetId="5" hidden="1">CyP!$A$1:$A$42</definedName>
    <definedName name="_xlnm._FilterDatabase" localSheetId="2" hidden="1">Datos!#REF!</definedName>
    <definedName name="_xlnm._FilterDatabase" localSheetId="0" hidden="1">Indices!#REF!</definedName>
    <definedName name="_xlnm._FilterDatabase" localSheetId="4" hidden="1">PTyCI!$D$1:$D$33</definedName>
    <definedName name="Anticipo_Financiero">Datos!$C$8</definedName>
    <definedName name="_xlnm.Print_Area" localSheetId="3">AP!$A$1:$G$536</definedName>
    <definedName name="_xlnm.Print_Area" localSheetId="5">CyP!$A$1:$J$42</definedName>
    <definedName name="_xlnm.Print_Area" localSheetId="2">Datos!$B$1:$H$114</definedName>
    <definedName name="_xlnm.Print_Area" localSheetId="4">PTyCI!$A$1:$J$30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CyP!$F$29</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CyP!$H$29</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62913" refMode="R1C1"/>
</workbook>
</file>

<file path=xl/calcChain.xml><?xml version="1.0" encoding="utf-8"?>
<calcChain xmlns="http://schemas.openxmlformats.org/spreadsheetml/2006/main">
  <c r="C33" i="15" l="1"/>
  <c r="C6" i="2" l="1"/>
  <c r="A52" i="15" l="1"/>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38" i="15"/>
  <c r="A39" i="15"/>
  <c r="A40" i="15"/>
  <c r="B40" i="15" s="1"/>
  <c r="A41" i="15"/>
  <c r="B41" i="15" s="1"/>
  <c r="A42" i="15"/>
  <c r="A43" i="15"/>
  <c r="A44" i="15"/>
  <c r="A45" i="15"/>
  <c r="B45" i="15" s="1"/>
  <c r="A46" i="15"/>
  <c r="A47" i="15"/>
  <c r="A48" i="15"/>
  <c r="A49" i="15"/>
  <c r="A50" i="15"/>
  <c r="A51" i="15"/>
  <c r="B38" i="15"/>
  <c r="B39" i="15"/>
  <c r="B42" i="15"/>
  <c r="B43" i="15"/>
  <c r="B44" i="15"/>
  <c r="B46" i="15"/>
  <c r="B27" i="15" l="1"/>
  <c r="B28" i="15"/>
  <c r="B29" i="15"/>
  <c r="B30" i="15"/>
  <c r="B31" i="15"/>
  <c r="B32" i="15"/>
  <c r="B33" i="15"/>
  <c r="B34" i="15"/>
  <c r="B35" i="15"/>
  <c r="B26" i="15"/>
  <c r="A28" i="15"/>
  <c r="A29" i="15"/>
  <c r="A30" i="15"/>
  <c r="A31" i="15" s="1"/>
  <c r="A32" i="15" s="1"/>
  <c r="A33" i="15" s="1"/>
  <c r="A34" i="15" s="1"/>
  <c r="A35" i="15" s="1"/>
  <c r="A26" i="2"/>
  <c r="E26" i="2"/>
  <c r="C34" i="15"/>
  <c r="D34" i="15"/>
  <c r="D26" i="2" l="1"/>
  <c r="A21" i="9"/>
  <c r="B26" i="2"/>
  <c r="D27" i="15" l="1"/>
  <c r="D28" i="15"/>
  <c r="D29" i="15"/>
  <c r="D30" i="15"/>
  <c r="D31" i="15"/>
  <c r="D32" i="15"/>
  <c r="D33" i="15"/>
  <c r="D35" i="15"/>
  <c r="D36" i="15"/>
  <c r="A36" i="15" s="1"/>
  <c r="C27" i="15"/>
  <c r="C28" i="15"/>
  <c r="C29" i="15"/>
  <c r="C30" i="15"/>
  <c r="C31" i="15"/>
  <c r="C32" i="15"/>
  <c r="C35" i="15"/>
  <c r="C36" i="15"/>
  <c r="C37" i="15"/>
  <c r="D26" i="15"/>
  <c r="C26" i="15"/>
  <c r="A37" i="15" l="1"/>
  <c r="B37" i="15" s="1"/>
  <c r="B36" i="15"/>
  <c r="A204" i="15"/>
  <c r="A205" i="15"/>
  <c r="A206" i="15"/>
  <c r="A207" i="15"/>
  <c r="A208" i="15"/>
  <c r="A209" i="15"/>
  <c r="A210" i="15"/>
  <c r="A211" i="15"/>
  <c r="A212" i="15"/>
  <c r="A213" i="15"/>
  <c r="A214" i="15"/>
  <c r="A215" i="15"/>
  <c r="A216" i="15"/>
  <c r="A217" i="15"/>
  <c r="A218" i="15"/>
  <c r="A219" i="15"/>
  <c r="A220" i="15"/>
  <c r="A221" i="15"/>
  <c r="A222" i="15"/>
  <c r="A223" i="15"/>
  <c r="A224" i="15"/>
  <c r="G11" i="9" l="1"/>
  <c r="H11" i="9" s="1"/>
  <c r="I11" i="9" s="1"/>
  <c r="J11" i="9" s="1"/>
  <c r="E19" i="2"/>
  <c r="E20" i="2"/>
  <c r="E21" i="2"/>
  <c r="E22" i="2"/>
  <c r="E23" i="2"/>
  <c r="E24" i="2"/>
  <c r="E25" i="2"/>
  <c r="E27" i="2"/>
  <c r="E18" i="2"/>
  <c r="D13" i="6"/>
  <c r="D14" i="6"/>
  <c r="D15" i="6"/>
  <c r="D16" i="6"/>
  <c r="D17" i="6"/>
  <c r="D18" i="6"/>
  <c r="D19" i="6"/>
  <c r="D12" i="6"/>
  <c r="D23" i="6"/>
  <c r="D24" i="6"/>
  <c r="D25" i="6"/>
  <c r="D26" i="6"/>
  <c r="D27" i="6"/>
  <c r="D28" i="6"/>
  <c r="D29" i="6"/>
  <c r="D22" i="6"/>
  <c r="D53" i="6"/>
  <c r="D54" i="6"/>
  <c r="D55" i="6"/>
  <c r="D56" i="6"/>
  <c r="D57" i="6"/>
  <c r="D58" i="6"/>
  <c r="D59" i="6"/>
  <c r="D60" i="6"/>
  <c r="D61" i="6"/>
  <c r="D62" i="6"/>
  <c r="D63" i="6"/>
  <c r="D64" i="6"/>
  <c r="D65" i="6"/>
  <c r="D52" i="6"/>
  <c r="D79" i="6"/>
  <c r="D80" i="6"/>
  <c r="D81" i="6"/>
  <c r="D82" i="6"/>
  <c r="D83" i="6"/>
  <c r="D84" i="6"/>
  <c r="D85" i="6"/>
  <c r="D86" i="6"/>
  <c r="D78" i="6"/>
  <c r="D103" i="6"/>
  <c r="D104" i="6"/>
  <c r="D105" i="6"/>
  <c r="D106" i="6"/>
  <c r="D107" i="6"/>
  <c r="D108" i="6"/>
  <c r="D109" i="6"/>
  <c r="D110" i="6"/>
  <c r="D111" i="6"/>
  <c r="D112" i="6"/>
  <c r="D113" i="6"/>
  <c r="D102" i="6"/>
  <c r="D151" i="6"/>
  <c r="D152" i="6"/>
  <c r="D153" i="6"/>
  <c r="D154" i="6"/>
  <c r="D155" i="6"/>
  <c r="D156" i="6"/>
  <c r="D157" i="6"/>
  <c r="D158" i="6"/>
  <c r="D159" i="6"/>
  <c r="D160" i="6"/>
  <c r="D161" i="6"/>
  <c r="D162" i="6"/>
  <c r="D163" i="6"/>
  <c r="D150" i="6"/>
  <c r="D177" i="6"/>
  <c r="D178" i="6"/>
  <c r="D179" i="6"/>
  <c r="D180" i="6"/>
  <c r="D181" i="6"/>
  <c r="D182" i="6"/>
  <c r="D183" i="6"/>
  <c r="D184" i="6"/>
  <c r="D176" i="6"/>
  <c r="D201" i="6"/>
  <c r="D202" i="6"/>
  <c r="D203" i="6"/>
  <c r="D204" i="6"/>
  <c r="D205" i="6"/>
  <c r="D206" i="6"/>
  <c r="D207" i="6"/>
  <c r="D208" i="6"/>
  <c r="D209" i="6"/>
  <c r="D210" i="6"/>
  <c r="D211" i="6"/>
  <c r="D212" i="6"/>
  <c r="D213" i="6"/>
  <c r="D200" i="6"/>
  <c r="D227" i="6"/>
  <c r="D228" i="6"/>
  <c r="D229" i="6"/>
  <c r="D230" i="6"/>
  <c r="D231" i="6"/>
  <c r="D232" i="6"/>
  <c r="D233" i="6"/>
  <c r="D234" i="6"/>
  <c r="D226" i="6"/>
  <c r="D251" i="6"/>
  <c r="D252" i="6"/>
  <c r="D253" i="6"/>
  <c r="D254" i="6"/>
  <c r="D255" i="6"/>
  <c r="D256" i="6"/>
  <c r="D257" i="6"/>
  <c r="D258" i="6"/>
  <c r="D259" i="6"/>
  <c r="D260" i="6"/>
  <c r="D261" i="6"/>
  <c r="D262" i="6"/>
  <c r="D263" i="6"/>
  <c r="D250" i="6"/>
  <c r="D277" i="6"/>
  <c r="D278" i="6"/>
  <c r="D279" i="6"/>
  <c r="D280" i="6"/>
  <c r="D281" i="6"/>
  <c r="D282" i="6"/>
  <c r="D283" i="6"/>
  <c r="D284" i="6"/>
  <c r="D276" i="6"/>
  <c r="D351" i="6"/>
  <c r="D352" i="6"/>
  <c r="D353" i="6"/>
  <c r="D354" i="6"/>
  <c r="D355" i="6"/>
  <c r="D356" i="6"/>
  <c r="D357" i="6"/>
  <c r="D358" i="6"/>
  <c r="D359" i="6"/>
  <c r="D360" i="6"/>
  <c r="D361" i="6"/>
  <c r="D362" i="6"/>
  <c r="D363" i="6"/>
  <c r="D350" i="6"/>
  <c r="D377" i="6"/>
  <c r="D378" i="6"/>
  <c r="D379" i="6"/>
  <c r="D380" i="6"/>
  <c r="D381" i="6"/>
  <c r="D382" i="6"/>
  <c r="D383" i="6"/>
  <c r="D384" i="6"/>
  <c r="D376" i="6"/>
  <c r="D401" i="6"/>
  <c r="D402" i="6"/>
  <c r="D403" i="6"/>
  <c r="D404" i="6"/>
  <c r="D405" i="6"/>
  <c r="D406" i="6"/>
  <c r="D407" i="6"/>
  <c r="D408" i="6"/>
  <c r="D409" i="6"/>
  <c r="D410" i="6"/>
  <c r="D411" i="6"/>
  <c r="D412" i="6"/>
  <c r="D400" i="6"/>
  <c r="D449" i="6"/>
  <c r="D500" i="6"/>
  <c r="D501" i="6"/>
  <c r="D502" i="6"/>
  <c r="D503" i="6"/>
  <c r="D504" i="6"/>
  <c r="D505" i="6"/>
  <c r="D506" i="6"/>
  <c r="D507" i="6"/>
  <c r="D508" i="6"/>
  <c r="D509" i="6"/>
  <c r="D510" i="6"/>
  <c r="D511" i="6"/>
  <c r="D499" i="6"/>
  <c r="D525" i="6"/>
  <c r="D526" i="6"/>
  <c r="D527" i="6"/>
  <c r="D528" i="6"/>
  <c r="D529" i="6"/>
  <c r="D530" i="6"/>
  <c r="D531" i="6"/>
  <c r="D532" i="6"/>
  <c r="D524" i="6"/>
  <c r="D326" i="6"/>
  <c r="D327" i="6"/>
  <c r="D300" i="6"/>
  <c r="D301" i="6"/>
  <c r="F350" i="6"/>
  <c r="F351" i="6"/>
  <c r="F27" i="6" l="1"/>
  <c r="F26" i="6"/>
  <c r="F25" i="6"/>
  <c r="F24" i="6"/>
  <c r="A404" i="6" l="1"/>
  <c r="A403" i="6"/>
  <c r="A402" i="6"/>
  <c r="A352" i="6"/>
  <c r="A351" i="6"/>
  <c r="A350" i="6"/>
  <c r="A301" i="6"/>
  <c r="A300" i="6"/>
  <c r="A251" i="6"/>
  <c r="A250" i="6"/>
  <c r="A162" i="6"/>
  <c r="A161" i="6"/>
  <c r="A160" i="6"/>
  <c r="A159" i="6"/>
  <c r="A158" i="6"/>
  <c r="A157" i="6"/>
  <c r="A156" i="6"/>
  <c r="A155" i="6"/>
  <c r="A154" i="6"/>
  <c r="A153" i="6"/>
  <c r="A152" i="6"/>
  <c r="A151" i="6"/>
  <c r="A150" i="6"/>
  <c r="A112" i="6"/>
  <c r="A111" i="6"/>
  <c r="A110" i="6"/>
  <c r="A109" i="6"/>
  <c r="A108" i="6"/>
  <c r="A107" i="6"/>
  <c r="A106" i="6"/>
  <c r="A105" i="6"/>
  <c r="A104" i="6"/>
  <c r="A103" i="6"/>
  <c r="A102" i="6"/>
  <c r="A113" i="6" l="1"/>
  <c r="B61" i="6"/>
  <c r="A61" i="6"/>
  <c r="A59" i="6"/>
  <c r="A58" i="6"/>
  <c r="A57" i="6"/>
  <c r="A55" i="6"/>
  <c r="A54" i="6"/>
  <c r="A53" i="6"/>
  <c r="A52" i="6"/>
  <c r="A56" i="6"/>
  <c r="A201" i="6" l="1"/>
  <c r="A200" i="6"/>
  <c r="A62" i="6" l="1"/>
  <c r="A63" i="6"/>
  <c r="A64" i="6"/>
  <c r="D267" i="6" l="1"/>
  <c r="A267" i="6"/>
  <c r="D266" i="6"/>
  <c r="A266" i="6"/>
  <c r="A252" i="6" l="1"/>
  <c r="B162" i="6" l="1"/>
  <c r="A116" i="6"/>
  <c r="C9" i="2" l="1"/>
  <c r="C4" i="2" l="1"/>
  <c r="A19" i="2" l="1"/>
  <c r="A20" i="2"/>
  <c r="A15" i="9" s="1"/>
  <c r="A21" i="2"/>
  <c r="A16" i="9" s="1"/>
  <c r="A22" i="2"/>
  <c r="A17" i="9" s="1"/>
  <c r="A23" i="2"/>
  <c r="A18" i="9" s="1"/>
  <c r="A24" i="2"/>
  <c r="A19" i="9" s="1"/>
  <c r="A25" i="2"/>
  <c r="A20" i="9" s="1"/>
  <c r="A27" i="2"/>
  <c r="A22" i="9" s="1"/>
  <c r="F532" i="6" l="1"/>
  <c r="G532" i="6" s="1"/>
  <c r="B532" i="6"/>
  <c r="A532" i="6"/>
  <c r="F531" i="6"/>
  <c r="G531" i="6" s="1"/>
  <c r="B531" i="6"/>
  <c r="A531" i="6"/>
  <c r="F530" i="6"/>
  <c r="G530" i="6" s="1"/>
  <c r="B530" i="6"/>
  <c r="A530" i="6"/>
  <c r="F529" i="6"/>
  <c r="G529" i="6" s="1"/>
  <c r="B529" i="6"/>
  <c r="A529" i="6"/>
  <c r="F528" i="6"/>
  <c r="G528" i="6" s="1"/>
  <c r="B528" i="6"/>
  <c r="A528" i="6"/>
  <c r="F527" i="6"/>
  <c r="G527" i="6" s="1"/>
  <c r="B527" i="6"/>
  <c r="A527" i="6"/>
  <c r="F526" i="6"/>
  <c r="G526" i="6" s="1"/>
  <c r="A526" i="6"/>
  <c r="F525" i="6"/>
  <c r="G525" i="6" s="1"/>
  <c r="A525" i="6"/>
  <c r="F524" i="6"/>
  <c r="G524" i="6" s="1"/>
  <c r="A524" i="6"/>
  <c r="F521" i="6"/>
  <c r="G521" i="6" s="1"/>
  <c r="D521" i="6"/>
  <c r="A521" i="6"/>
  <c r="F520" i="6"/>
  <c r="G520" i="6" s="1"/>
  <c r="D520" i="6"/>
  <c r="A520" i="6"/>
  <c r="F519" i="6"/>
  <c r="G519" i="6" s="1"/>
  <c r="D519" i="6"/>
  <c r="A519" i="6"/>
  <c r="F518" i="6"/>
  <c r="G518" i="6" s="1"/>
  <c r="D518" i="6"/>
  <c r="A518" i="6"/>
  <c r="F517" i="6"/>
  <c r="G517" i="6" s="1"/>
  <c r="D517" i="6"/>
  <c r="A517" i="6"/>
  <c r="F516" i="6"/>
  <c r="G516" i="6" s="1"/>
  <c r="D516" i="6"/>
  <c r="A516" i="6"/>
  <c r="F515" i="6"/>
  <c r="G515" i="6" s="1"/>
  <c r="D515" i="6"/>
  <c r="A515" i="6"/>
  <c r="F514" i="6"/>
  <c r="G514" i="6" s="1"/>
  <c r="D514" i="6"/>
  <c r="A514" i="6"/>
  <c r="F511" i="6"/>
  <c r="G511" i="6" s="1"/>
  <c r="B511" i="6"/>
  <c r="A511" i="6"/>
  <c r="F510" i="6"/>
  <c r="G510" i="6" s="1"/>
  <c r="B510" i="6"/>
  <c r="A510" i="6"/>
  <c r="F509" i="6"/>
  <c r="G509" i="6" s="1"/>
  <c r="B509" i="6"/>
  <c r="A509" i="6"/>
  <c r="F508" i="6"/>
  <c r="G508" i="6" s="1"/>
  <c r="B508" i="6"/>
  <c r="A508" i="6"/>
  <c r="F507" i="6"/>
  <c r="G507" i="6" s="1"/>
  <c r="A507" i="6"/>
  <c r="F506" i="6"/>
  <c r="G506" i="6" s="1"/>
  <c r="A506" i="6"/>
  <c r="F505" i="6"/>
  <c r="G505" i="6" s="1"/>
  <c r="A505" i="6"/>
  <c r="F504" i="6"/>
  <c r="G504" i="6" s="1"/>
  <c r="A504" i="6"/>
  <c r="F503" i="6"/>
  <c r="G503" i="6" s="1"/>
  <c r="A503" i="6"/>
  <c r="F502" i="6"/>
  <c r="G502" i="6" s="1"/>
  <c r="A502" i="6"/>
  <c r="F501" i="6"/>
  <c r="G501" i="6" s="1"/>
  <c r="A501" i="6"/>
  <c r="F500" i="6"/>
  <c r="G500" i="6" s="1"/>
  <c r="A500" i="6"/>
  <c r="F499" i="6"/>
  <c r="G499" i="6" s="1"/>
  <c r="A499" i="6"/>
  <c r="B492" i="6"/>
  <c r="G491" i="6"/>
  <c r="B491" i="6"/>
  <c r="B490" i="6"/>
  <c r="B489"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A475" i="6"/>
  <c r="F472" i="6"/>
  <c r="G472" i="6" s="1"/>
  <c r="D472" i="6"/>
  <c r="A472" i="6"/>
  <c r="F471" i="6"/>
  <c r="G471" i="6" s="1"/>
  <c r="D471" i="6"/>
  <c r="A471" i="6"/>
  <c r="F470" i="6"/>
  <c r="G470" i="6" s="1"/>
  <c r="D470" i="6"/>
  <c r="A470" i="6"/>
  <c r="F469" i="6"/>
  <c r="G469" i="6" s="1"/>
  <c r="D469" i="6"/>
  <c r="A469" i="6"/>
  <c r="F468" i="6"/>
  <c r="G468" i="6" s="1"/>
  <c r="D468" i="6"/>
  <c r="A468" i="6"/>
  <c r="F467" i="6"/>
  <c r="G467" i="6" s="1"/>
  <c r="D467" i="6"/>
  <c r="A467" i="6"/>
  <c r="F466" i="6"/>
  <c r="G466" i="6" s="1"/>
  <c r="D466" i="6"/>
  <c r="A466" i="6"/>
  <c r="F465" i="6"/>
  <c r="G465" i="6" s="1"/>
  <c r="D465" i="6"/>
  <c r="A465" i="6"/>
  <c r="F462" i="6"/>
  <c r="G462" i="6" s="1"/>
  <c r="D462" i="6"/>
  <c r="B462" i="6"/>
  <c r="A462" i="6"/>
  <c r="F461" i="6"/>
  <c r="G461" i="6" s="1"/>
  <c r="D461" i="6"/>
  <c r="B461" i="6"/>
  <c r="A461" i="6"/>
  <c r="F460" i="6"/>
  <c r="G460" i="6" s="1"/>
  <c r="D460" i="6"/>
  <c r="B460" i="6"/>
  <c r="A460" i="6"/>
  <c r="F459" i="6"/>
  <c r="G459" i="6" s="1"/>
  <c r="D459" i="6"/>
  <c r="B459" i="6"/>
  <c r="A459" i="6"/>
  <c r="F458" i="6"/>
  <c r="G458" i="6" s="1"/>
  <c r="D458" i="6"/>
  <c r="B458" i="6"/>
  <c r="A458" i="6"/>
  <c r="F457" i="6"/>
  <c r="G457" i="6" s="1"/>
  <c r="D457" i="6"/>
  <c r="B457" i="6"/>
  <c r="A457" i="6"/>
  <c r="F456" i="6"/>
  <c r="G456" i="6" s="1"/>
  <c r="D456" i="6"/>
  <c r="B456" i="6"/>
  <c r="A456" i="6"/>
  <c r="F455" i="6"/>
  <c r="G455" i="6" s="1"/>
  <c r="D455" i="6"/>
  <c r="B455" i="6"/>
  <c r="A455" i="6"/>
  <c r="F454" i="6"/>
  <c r="G454" i="6" s="1"/>
  <c r="D454" i="6"/>
  <c r="B454" i="6"/>
  <c r="A454" i="6"/>
  <c r="F453" i="6"/>
  <c r="G453" i="6" s="1"/>
  <c r="D453" i="6"/>
  <c r="B453" i="6"/>
  <c r="A453" i="6"/>
  <c r="F452" i="6"/>
  <c r="G452" i="6" s="1"/>
  <c r="D452" i="6"/>
  <c r="B452" i="6"/>
  <c r="A452" i="6"/>
  <c r="F451" i="6"/>
  <c r="G451" i="6" s="1"/>
  <c r="D451" i="6"/>
  <c r="B451" i="6"/>
  <c r="A451" i="6"/>
  <c r="F450" i="6"/>
  <c r="G450" i="6" s="1"/>
  <c r="D450" i="6"/>
  <c r="B450" i="6"/>
  <c r="A450" i="6"/>
  <c r="F449" i="6"/>
  <c r="G449" i="6" s="1"/>
  <c r="A449" i="6"/>
  <c r="B442" i="6"/>
  <c r="G441" i="6"/>
  <c r="B441" i="6"/>
  <c r="B440" i="6"/>
  <c r="B439"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7" i="6"/>
  <c r="G427" i="6" s="1"/>
  <c r="D427" i="6"/>
  <c r="A427" i="6"/>
  <c r="F426" i="6"/>
  <c r="G426" i="6" s="1"/>
  <c r="D426" i="6"/>
  <c r="A426" i="6"/>
  <c r="F425" i="6"/>
  <c r="G425" i="6" s="1"/>
  <c r="D425" i="6"/>
  <c r="A425" i="6"/>
  <c r="F422" i="6"/>
  <c r="G422" i="6" s="1"/>
  <c r="D422" i="6"/>
  <c r="A422" i="6"/>
  <c r="F421" i="6"/>
  <c r="G421" i="6" s="1"/>
  <c r="D421" i="6"/>
  <c r="A421" i="6"/>
  <c r="F420" i="6"/>
  <c r="G420" i="6" s="1"/>
  <c r="D420" i="6"/>
  <c r="A420" i="6"/>
  <c r="F419" i="6"/>
  <c r="G419" i="6" s="1"/>
  <c r="D419" i="6"/>
  <c r="A419" i="6"/>
  <c r="F418" i="6"/>
  <c r="G418" i="6" s="1"/>
  <c r="D418" i="6"/>
  <c r="A418" i="6"/>
  <c r="F417" i="6"/>
  <c r="G417" i="6" s="1"/>
  <c r="D417" i="6"/>
  <c r="A417" i="6"/>
  <c r="F416" i="6"/>
  <c r="G416" i="6" s="1"/>
  <c r="D416" i="6"/>
  <c r="A416" i="6"/>
  <c r="F415" i="6"/>
  <c r="G415" i="6" s="1"/>
  <c r="D415" i="6"/>
  <c r="A415" i="6"/>
  <c r="F412" i="6"/>
  <c r="G412" i="6" s="1"/>
  <c r="B412" i="6"/>
  <c r="A412" i="6"/>
  <c r="F411" i="6"/>
  <c r="G411" i="6" s="1"/>
  <c r="B411" i="6"/>
  <c r="A411" i="6"/>
  <c r="F410" i="6"/>
  <c r="G410" i="6" s="1"/>
  <c r="B410" i="6"/>
  <c r="A410" i="6"/>
  <c r="F409" i="6"/>
  <c r="G409" i="6" s="1"/>
  <c r="B409" i="6"/>
  <c r="A409" i="6"/>
  <c r="F408" i="6"/>
  <c r="G408" i="6" s="1"/>
  <c r="B408" i="6"/>
  <c r="A408" i="6"/>
  <c r="F407" i="6"/>
  <c r="G407" i="6" s="1"/>
  <c r="B407" i="6"/>
  <c r="A407" i="6"/>
  <c r="F406" i="6"/>
  <c r="G406" i="6" s="1"/>
  <c r="B406" i="6"/>
  <c r="A406" i="6"/>
  <c r="F405" i="6"/>
  <c r="G405" i="6" s="1"/>
  <c r="A405" i="6"/>
  <c r="F404" i="6"/>
  <c r="G404" i="6" s="1"/>
  <c r="F403" i="6"/>
  <c r="G403" i="6" s="1"/>
  <c r="F402" i="6"/>
  <c r="G402" i="6" s="1"/>
  <c r="F401" i="6"/>
  <c r="G401" i="6" s="1"/>
  <c r="A401" i="6"/>
  <c r="F400" i="6"/>
  <c r="G400" i="6" s="1"/>
  <c r="B400" i="6"/>
  <c r="A400" i="6"/>
  <c r="B393" i="6"/>
  <c r="G392" i="6"/>
  <c r="B392" i="6"/>
  <c r="B391" i="6"/>
  <c r="B390" i="6"/>
  <c r="F384" i="6"/>
  <c r="G384" i="6" s="1"/>
  <c r="B384" i="6"/>
  <c r="A384" i="6"/>
  <c r="F383" i="6"/>
  <c r="G383" i="6" s="1"/>
  <c r="B383" i="6"/>
  <c r="A383" i="6"/>
  <c r="F382" i="6"/>
  <c r="G382" i="6" s="1"/>
  <c r="B382" i="6"/>
  <c r="A382" i="6"/>
  <c r="F381" i="6"/>
  <c r="G381" i="6" s="1"/>
  <c r="B381" i="6"/>
  <c r="A381" i="6"/>
  <c r="F380" i="6"/>
  <c r="G380" i="6" s="1"/>
  <c r="B380" i="6"/>
  <c r="A380" i="6"/>
  <c r="F379" i="6"/>
  <c r="G379" i="6" s="1"/>
  <c r="B379" i="6"/>
  <c r="A379" i="6"/>
  <c r="F378" i="6"/>
  <c r="G378" i="6" s="1"/>
  <c r="B378" i="6"/>
  <c r="A378" i="6"/>
  <c r="F377" i="6"/>
  <c r="G377" i="6" s="1"/>
  <c r="B377" i="6"/>
  <c r="A377" i="6"/>
  <c r="F376" i="6"/>
  <c r="G376" i="6" s="1"/>
  <c r="A376" i="6"/>
  <c r="F373" i="6"/>
  <c r="G373" i="6" s="1"/>
  <c r="D373" i="6"/>
  <c r="A373" i="6"/>
  <c r="F372" i="6"/>
  <c r="G372" i="6" s="1"/>
  <c r="D372" i="6"/>
  <c r="A372" i="6"/>
  <c r="F371" i="6"/>
  <c r="G371" i="6" s="1"/>
  <c r="D371" i="6"/>
  <c r="A371" i="6"/>
  <c r="F370" i="6"/>
  <c r="G370" i="6" s="1"/>
  <c r="D370" i="6"/>
  <c r="A370" i="6"/>
  <c r="F369" i="6"/>
  <c r="G369" i="6" s="1"/>
  <c r="D369" i="6"/>
  <c r="A369" i="6"/>
  <c r="F368" i="6"/>
  <c r="G368" i="6" s="1"/>
  <c r="D368" i="6"/>
  <c r="A368" i="6"/>
  <c r="F367" i="6"/>
  <c r="G367" i="6" s="1"/>
  <c r="D367" i="6"/>
  <c r="A367" i="6"/>
  <c r="F366" i="6"/>
  <c r="G366" i="6" s="1"/>
  <c r="D366" i="6"/>
  <c r="A366" i="6"/>
  <c r="F363" i="6"/>
  <c r="G363" i="6" s="1"/>
  <c r="B363" i="6"/>
  <c r="A363" i="6"/>
  <c r="F362" i="6"/>
  <c r="G362" i="6" s="1"/>
  <c r="B362" i="6"/>
  <c r="A362" i="6"/>
  <c r="F361" i="6"/>
  <c r="G361" i="6" s="1"/>
  <c r="B361" i="6"/>
  <c r="A361" i="6"/>
  <c r="F360" i="6"/>
  <c r="G360" i="6" s="1"/>
  <c r="B360" i="6"/>
  <c r="A360" i="6"/>
  <c r="F359" i="6"/>
  <c r="G359" i="6" s="1"/>
  <c r="B359" i="6"/>
  <c r="A359" i="6"/>
  <c r="F358" i="6"/>
  <c r="G358" i="6" s="1"/>
  <c r="B358" i="6"/>
  <c r="A358" i="6"/>
  <c r="F357" i="6"/>
  <c r="G357" i="6" s="1"/>
  <c r="B357" i="6"/>
  <c r="A357" i="6"/>
  <c r="F356" i="6"/>
  <c r="G356" i="6" s="1"/>
  <c r="B356" i="6"/>
  <c r="A356" i="6"/>
  <c r="F355" i="6"/>
  <c r="G355" i="6" s="1"/>
  <c r="B355" i="6"/>
  <c r="A355" i="6"/>
  <c r="F354" i="6"/>
  <c r="G354" i="6" s="1"/>
  <c r="B354" i="6"/>
  <c r="A354" i="6"/>
  <c r="F353" i="6"/>
  <c r="G353" i="6" s="1"/>
  <c r="B353" i="6"/>
  <c r="A353" i="6"/>
  <c r="G352" i="6"/>
  <c r="B352" i="6"/>
  <c r="G351" i="6"/>
  <c r="G350" i="6"/>
  <c r="B343" i="6"/>
  <c r="G342" i="6"/>
  <c r="B342" i="6"/>
  <c r="B341" i="6"/>
  <c r="B340"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A328" i="6"/>
  <c r="F327" i="6"/>
  <c r="G327" i="6" s="1"/>
  <c r="A327" i="6"/>
  <c r="F326" i="6"/>
  <c r="G326" i="6" s="1"/>
  <c r="A326" i="6"/>
  <c r="F323" i="6"/>
  <c r="G323" i="6" s="1"/>
  <c r="D323" i="6"/>
  <c r="A323" i="6"/>
  <c r="F322" i="6"/>
  <c r="G322" i="6" s="1"/>
  <c r="D322" i="6"/>
  <c r="A322" i="6"/>
  <c r="F321" i="6"/>
  <c r="G321" i="6" s="1"/>
  <c r="D321" i="6"/>
  <c r="A321" i="6"/>
  <c r="F320" i="6"/>
  <c r="G320" i="6" s="1"/>
  <c r="D320" i="6"/>
  <c r="A320" i="6"/>
  <c r="F319" i="6"/>
  <c r="G319" i="6" s="1"/>
  <c r="D319" i="6"/>
  <c r="A319" i="6"/>
  <c r="F318" i="6"/>
  <c r="G318" i="6" s="1"/>
  <c r="D318" i="6"/>
  <c r="A318" i="6"/>
  <c r="F317" i="6"/>
  <c r="G317" i="6" s="1"/>
  <c r="D317" i="6"/>
  <c r="A317" i="6"/>
  <c r="F316" i="6"/>
  <c r="G316" i="6" s="1"/>
  <c r="D316" i="6"/>
  <c r="A316" i="6"/>
  <c r="F313" i="6"/>
  <c r="G313" i="6" s="1"/>
  <c r="D313" i="6"/>
  <c r="B313" i="6"/>
  <c r="A313" i="6"/>
  <c r="F312" i="6"/>
  <c r="G312" i="6" s="1"/>
  <c r="D312" i="6"/>
  <c r="B312" i="6"/>
  <c r="A312" i="6"/>
  <c r="F311" i="6"/>
  <c r="G311" i="6" s="1"/>
  <c r="D311" i="6"/>
  <c r="B311" i="6"/>
  <c r="A311" i="6"/>
  <c r="F310" i="6"/>
  <c r="G310" i="6" s="1"/>
  <c r="D310" i="6"/>
  <c r="B310" i="6"/>
  <c r="A310" i="6"/>
  <c r="F309" i="6"/>
  <c r="G309" i="6" s="1"/>
  <c r="D309" i="6"/>
  <c r="B309" i="6"/>
  <c r="A309" i="6"/>
  <c r="F308" i="6"/>
  <c r="G308" i="6" s="1"/>
  <c r="D308" i="6"/>
  <c r="B308" i="6"/>
  <c r="A308" i="6"/>
  <c r="F307" i="6"/>
  <c r="G307" i="6" s="1"/>
  <c r="D307" i="6"/>
  <c r="B307" i="6"/>
  <c r="A307" i="6"/>
  <c r="F306" i="6"/>
  <c r="G306" i="6" s="1"/>
  <c r="D306" i="6"/>
  <c r="B306" i="6"/>
  <c r="A306" i="6"/>
  <c r="F305" i="6"/>
  <c r="G305" i="6" s="1"/>
  <c r="D305" i="6"/>
  <c r="B305" i="6"/>
  <c r="A305" i="6"/>
  <c r="F304" i="6"/>
  <c r="G304" i="6" s="1"/>
  <c r="D304" i="6"/>
  <c r="B304" i="6"/>
  <c r="A304" i="6"/>
  <c r="F303" i="6"/>
  <c r="G303" i="6" s="1"/>
  <c r="D303" i="6"/>
  <c r="B303" i="6"/>
  <c r="A303" i="6"/>
  <c r="F302" i="6"/>
  <c r="G302" i="6" s="1"/>
  <c r="D302" i="6"/>
  <c r="B302" i="6"/>
  <c r="A302" i="6"/>
  <c r="F301" i="6"/>
  <c r="G301" i="6" s="1"/>
  <c r="F300" i="6"/>
  <c r="G300" i="6" s="1"/>
  <c r="B293" i="6"/>
  <c r="G292" i="6"/>
  <c r="B292" i="6"/>
  <c r="B291" i="6"/>
  <c r="B290" i="6"/>
  <c r="F284" i="6"/>
  <c r="G284" i="6" s="1"/>
  <c r="B284" i="6"/>
  <c r="A284" i="6"/>
  <c r="F283" i="6"/>
  <c r="G283" i="6" s="1"/>
  <c r="B283" i="6"/>
  <c r="A283" i="6"/>
  <c r="F282" i="6"/>
  <c r="G282" i="6" s="1"/>
  <c r="B282" i="6"/>
  <c r="A282" i="6"/>
  <c r="F281" i="6"/>
  <c r="G281" i="6" s="1"/>
  <c r="B281" i="6"/>
  <c r="A281" i="6"/>
  <c r="F280" i="6"/>
  <c r="G280" i="6" s="1"/>
  <c r="B280" i="6"/>
  <c r="A280" i="6"/>
  <c r="F279" i="6"/>
  <c r="G279" i="6" s="1"/>
  <c r="A279" i="6"/>
  <c r="F278" i="6"/>
  <c r="G278" i="6" s="1"/>
  <c r="A278" i="6"/>
  <c r="F277" i="6"/>
  <c r="G277" i="6" s="1"/>
  <c r="A277" i="6"/>
  <c r="F276" i="6"/>
  <c r="G276" i="6" s="1"/>
  <c r="A276" i="6"/>
  <c r="F273" i="6"/>
  <c r="G273" i="6" s="1"/>
  <c r="D273" i="6"/>
  <c r="A273" i="6"/>
  <c r="F272" i="6"/>
  <c r="G272" i="6" s="1"/>
  <c r="D272" i="6"/>
  <c r="A272" i="6"/>
  <c r="F271" i="6"/>
  <c r="G271" i="6" s="1"/>
  <c r="D271" i="6"/>
  <c r="A271" i="6"/>
  <c r="F270" i="6"/>
  <c r="G270" i="6" s="1"/>
  <c r="D270" i="6"/>
  <c r="A270" i="6"/>
  <c r="F269" i="6"/>
  <c r="G269" i="6" s="1"/>
  <c r="D269" i="6"/>
  <c r="A269" i="6"/>
  <c r="F268" i="6"/>
  <c r="G268" i="6" s="1"/>
  <c r="D268" i="6"/>
  <c r="A268" i="6"/>
  <c r="F267" i="6"/>
  <c r="G267" i="6" s="1"/>
  <c r="F266" i="6"/>
  <c r="G266" i="6" s="1"/>
  <c r="F263" i="6"/>
  <c r="G263" i="6" s="1"/>
  <c r="B263" i="6"/>
  <c r="A263" i="6"/>
  <c r="F262" i="6"/>
  <c r="G262" i="6" s="1"/>
  <c r="B262" i="6"/>
  <c r="A262" i="6"/>
  <c r="F261" i="6"/>
  <c r="G261" i="6" s="1"/>
  <c r="B261" i="6"/>
  <c r="A261" i="6"/>
  <c r="F260" i="6"/>
  <c r="G260" i="6" s="1"/>
  <c r="B260" i="6"/>
  <c r="A260" i="6"/>
  <c r="F259" i="6"/>
  <c r="G259" i="6" s="1"/>
  <c r="B259" i="6"/>
  <c r="A259" i="6"/>
  <c r="F258" i="6"/>
  <c r="G258" i="6" s="1"/>
  <c r="B258" i="6"/>
  <c r="A258" i="6"/>
  <c r="F257" i="6"/>
  <c r="G257" i="6" s="1"/>
  <c r="B257" i="6"/>
  <c r="A257" i="6"/>
  <c r="F256" i="6"/>
  <c r="G256" i="6" s="1"/>
  <c r="B256" i="6"/>
  <c r="A256" i="6"/>
  <c r="F255" i="6"/>
  <c r="G255" i="6" s="1"/>
  <c r="B255" i="6"/>
  <c r="A255" i="6"/>
  <c r="F254" i="6"/>
  <c r="G254" i="6" s="1"/>
  <c r="B254" i="6"/>
  <c r="A254" i="6"/>
  <c r="F253" i="6"/>
  <c r="G253" i="6" s="1"/>
  <c r="B253" i="6"/>
  <c r="A253" i="6"/>
  <c r="F252" i="6"/>
  <c r="G252" i="6" s="1"/>
  <c r="F251" i="6"/>
  <c r="G251" i="6" s="1"/>
  <c r="F250" i="6"/>
  <c r="G250" i="6" s="1"/>
  <c r="B243" i="6"/>
  <c r="G242" i="6"/>
  <c r="B242" i="6"/>
  <c r="B241" i="6"/>
  <c r="B240" i="6"/>
  <c r="F234" i="6"/>
  <c r="G234" i="6" s="1"/>
  <c r="B234" i="6"/>
  <c r="A234" i="6"/>
  <c r="F233" i="6"/>
  <c r="G233" i="6" s="1"/>
  <c r="B233" i="6"/>
  <c r="A233" i="6"/>
  <c r="F232" i="6"/>
  <c r="G232" i="6" s="1"/>
  <c r="B232" i="6"/>
  <c r="A232" i="6"/>
  <c r="F231" i="6"/>
  <c r="G231" i="6" s="1"/>
  <c r="B231" i="6"/>
  <c r="A231" i="6"/>
  <c r="F230" i="6"/>
  <c r="G230" i="6" s="1"/>
  <c r="B230" i="6"/>
  <c r="A230" i="6"/>
  <c r="F229" i="6"/>
  <c r="G229" i="6" s="1"/>
  <c r="A229" i="6"/>
  <c r="F228" i="6"/>
  <c r="G228" i="6" s="1"/>
  <c r="A228" i="6"/>
  <c r="F227" i="6"/>
  <c r="G227" i="6" s="1"/>
  <c r="A227" i="6"/>
  <c r="F226" i="6"/>
  <c r="G226" i="6" s="1"/>
  <c r="A226" i="6"/>
  <c r="F223" i="6"/>
  <c r="G223" i="6" s="1"/>
  <c r="D223" i="6"/>
  <c r="A223" i="6"/>
  <c r="F222" i="6"/>
  <c r="G222" i="6" s="1"/>
  <c r="D222" i="6"/>
  <c r="A222" i="6"/>
  <c r="F221" i="6"/>
  <c r="G221" i="6" s="1"/>
  <c r="D221" i="6"/>
  <c r="A221" i="6"/>
  <c r="F220" i="6"/>
  <c r="G220" i="6" s="1"/>
  <c r="D220" i="6"/>
  <c r="A220" i="6"/>
  <c r="F219" i="6"/>
  <c r="G219" i="6" s="1"/>
  <c r="D219" i="6"/>
  <c r="A219" i="6"/>
  <c r="F218" i="6"/>
  <c r="G218" i="6" s="1"/>
  <c r="D218" i="6"/>
  <c r="A218" i="6"/>
  <c r="F217" i="6"/>
  <c r="G217" i="6" s="1"/>
  <c r="D217" i="6"/>
  <c r="A217" i="6"/>
  <c r="F216" i="6"/>
  <c r="G216" i="6" s="1"/>
  <c r="D216" i="6"/>
  <c r="A216" i="6"/>
  <c r="F213" i="6"/>
  <c r="G213" i="6" s="1"/>
  <c r="B213" i="6"/>
  <c r="A213" i="6"/>
  <c r="F212" i="6"/>
  <c r="G212" i="6" s="1"/>
  <c r="B212" i="6"/>
  <c r="A212" i="6"/>
  <c r="F211" i="6"/>
  <c r="G211" i="6" s="1"/>
  <c r="B211" i="6"/>
  <c r="A211" i="6"/>
  <c r="F210" i="6"/>
  <c r="G210" i="6" s="1"/>
  <c r="B210" i="6"/>
  <c r="A210" i="6"/>
  <c r="F209" i="6"/>
  <c r="G209" i="6" s="1"/>
  <c r="B209" i="6"/>
  <c r="A209" i="6"/>
  <c r="F208" i="6"/>
  <c r="G208" i="6" s="1"/>
  <c r="B208" i="6"/>
  <c r="A208" i="6"/>
  <c r="F207" i="6"/>
  <c r="G207" i="6" s="1"/>
  <c r="B207" i="6"/>
  <c r="A207" i="6"/>
  <c r="F206" i="6"/>
  <c r="G206" i="6" s="1"/>
  <c r="B206" i="6"/>
  <c r="A206" i="6"/>
  <c r="F205" i="6"/>
  <c r="G205" i="6" s="1"/>
  <c r="B205" i="6"/>
  <c r="A205" i="6"/>
  <c r="F204" i="6"/>
  <c r="G204" i="6" s="1"/>
  <c r="B204" i="6"/>
  <c r="A204" i="6"/>
  <c r="F203" i="6"/>
  <c r="G203" i="6" s="1"/>
  <c r="B203" i="6"/>
  <c r="A203" i="6"/>
  <c r="F202" i="6"/>
  <c r="G202" i="6" s="1"/>
  <c r="A202" i="6"/>
  <c r="F201" i="6"/>
  <c r="G201" i="6" s="1"/>
  <c r="F200" i="6"/>
  <c r="G200" i="6" s="1"/>
  <c r="B193" i="6"/>
  <c r="G192" i="6"/>
  <c r="B192" i="6"/>
  <c r="B191" i="6"/>
  <c r="B190" i="6"/>
  <c r="F184" i="6"/>
  <c r="G184" i="6" s="1"/>
  <c r="B184" i="6"/>
  <c r="A184" i="6"/>
  <c r="F183" i="6"/>
  <c r="G183" i="6" s="1"/>
  <c r="B183" i="6"/>
  <c r="A183" i="6"/>
  <c r="F182" i="6"/>
  <c r="G182" i="6" s="1"/>
  <c r="B182" i="6"/>
  <c r="A182" i="6"/>
  <c r="F181" i="6"/>
  <c r="G181" i="6" s="1"/>
  <c r="B181" i="6"/>
  <c r="A181" i="6"/>
  <c r="F180" i="6"/>
  <c r="G180" i="6" s="1"/>
  <c r="B180" i="6"/>
  <c r="A180" i="6"/>
  <c r="F179" i="6"/>
  <c r="G179" i="6" s="1"/>
  <c r="B179" i="6"/>
  <c r="A179" i="6"/>
  <c r="F178" i="6"/>
  <c r="G178" i="6" s="1"/>
  <c r="B178" i="6"/>
  <c r="A178" i="6"/>
  <c r="F177" i="6"/>
  <c r="G177" i="6" s="1"/>
  <c r="A177" i="6"/>
  <c r="F176" i="6"/>
  <c r="G176" i="6" s="1"/>
  <c r="A176" i="6"/>
  <c r="F173" i="6"/>
  <c r="G173" i="6" s="1"/>
  <c r="D173" i="6"/>
  <c r="A173" i="6"/>
  <c r="F172" i="6"/>
  <c r="G172" i="6" s="1"/>
  <c r="D172" i="6"/>
  <c r="A172" i="6"/>
  <c r="F171" i="6"/>
  <c r="G171" i="6" s="1"/>
  <c r="D171" i="6"/>
  <c r="A171" i="6"/>
  <c r="F170" i="6"/>
  <c r="G170" i="6" s="1"/>
  <c r="D170" i="6"/>
  <c r="A170" i="6"/>
  <c r="F169" i="6"/>
  <c r="G169" i="6" s="1"/>
  <c r="D169" i="6"/>
  <c r="A169" i="6"/>
  <c r="F168" i="6"/>
  <c r="G168" i="6" s="1"/>
  <c r="D168" i="6"/>
  <c r="A168" i="6"/>
  <c r="F167" i="6"/>
  <c r="G167" i="6" s="1"/>
  <c r="D167" i="6"/>
  <c r="A167" i="6"/>
  <c r="F166" i="6"/>
  <c r="G166" i="6" s="1"/>
  <c r="D166" i="6"/>
  <c r="A166" i="6"/>
  <c r="F163" i="6"/>
  <c r="G163" i="6" s="1"/>
  <c r="B163" i="6"/>
  <c r="A163" i="6"/>
  <c r="F162" i="6"/>
  <c r="G162" i="6" s="1"/>
  <c r="F161" i="6"/>
  <c r="G161" i="6" s="1"/>
  <c r="F160" i="6"/>
  <c r="G160" i="6" s="1"/>
  <c r="F159" i="6"/>
  <c r="G159" i="6" s="1"/>
  <c r="F158" i="6"/>
  <c r="G158" i="6" s="1"/>
  <c r="F157" i="6"/>
  <c r="G157" i="6" s="1"/>
  <c r="F156" i="6"/>
  <c r="G156" i="6" s="1"/>
  <c r="F155" i="6"/>
  <c r="G155" i="6" s="1"/>
  <c r="F154" i="6"/>
  <c r="G154" i="6" s="1"/>
  <c r="F153" i="6"/>
  <c r="G153" i="6" s="1"/>
  <c r="F152" i="6"/>
  <c r="G152" i="6" s="1"/>
  <c r="F151" i="6"/>
  <c r="G151" i="6" s="1"/>
  <c r="F150" i="6"/>
  <c r="G150" i="6" s="1"/>
  <c r="B143" i="6"/>
  <c r="G142" i="6"/>
  <c r="B142" i="6"/>
  <c r="B141" i="6"/>
  <c r="B140"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7" i="6"/>
  <c r="G127" i="6" s="1"/>
  <c r="A127" i="6"/>
  <c r="F126" i="6"/>
  <c r="G126" i="6" s="1"/>
  <c r="D126" i="6"/>
  <c r="A126" i="6"/>
  <c r="F123" i="6"/>
  <c r="G123" i="6" s="1"/>
  <c r="D123" i="6"/>
  <c r="A123" i="6"/>
  <c r="F122" i="6"/>
  <c r="G122" i="6" s="1"/>
  <c r="D122" i="6"/>
  <c r="A122" i="6"/>
  <c r="F121" i="6"/>
  <c r="G121" i="6" s="1"/>
  <c r="D121" i="6"/>
  <c r="A121" i="6"/>
  <c r="F120" i="6"/>
  <c r="G120" i="6" s="1"/>
  <c r="D120" i="6"/>
  <c r="A120" i="6"/>
  <c r="F119" i="6"/>
  <c r="G119" i="6" s="1"/>
  <c r="D119" i="6"/>
  <c r="A119" i="6"/>
  <c r="F118" i="6"/>
  <c r="G118" i="6" s="1"/>
  <c r="D118" i="6"/>
  <c r="A118" i="6"/>
  <c r="F117" i="6"/>
  <c r="G117" i="6" s="1"/>
  <c r="D117" i="6"/>
  <c r="A117" i="6"/>
  <c r="F116" i="6"/>
  <c r="G116" i="6" s="1"/>
  <c r="D116" i="6"/>
  <c r="F113" i="6"/>
  <c r="G113" i="6" s="1"/>
  <c r="F112" i="6"/>
  <c r="G112" i="6" s="1"/>
  <c r="F111" i="6"/>
  <c r="G111" i="6" s="1"/>
  <c r="F110" i="6"/>
  <c r="G110" i="6" s="1"/>
  <c r="F109" i="6"/>
  <c r="G109" i="6" s="1"/>
  <c r="F108" i="6"/>
  <c r="G108" i="6" s="1"/>
  <c r="F107" i="6"/>
  <c r="G107" i="6" s="1"/>
  <c r="F106" i="6"/>
  <c r="G106" i="6" s="1"/>
  <c r="F105" i="6"/>
  <c r="G105" i="6" s="1"/>
  <c r="F104" i="6"/>
  <c r="G104" i="6" s="1"/>
  <c r="F103" i="6"/>
  <c r="G103" i="6" s="1"/>
  <c r="F102" i="6"/>
  <c r="G102" i="6" s="1"/>
  <c r="B95" i="6"/>
  <c r="G94" i="6"/>
  <c r="B94" i="6"/>
  <c r="B93" i="6"/>
  <c r="B92" i="6"/>
  <c r="F86" i="6"/>
  <c r="G86" i="6" s="1"/>
  <c r="B86" i="6"/>
  <c r="A86" i="6"/>
  <c r="F85" i="6"/>
  <c r="G85" i="6" s="1"/>
  <c r="B85" i="6"/>
  <c r="A85" i="6"/>
  <c r="F84" i="6"/>
  <c r="G84" i="6" s="1"/>
  <c r="B84" i="6"/>
  <c r="A84" i="6"/>
  <c r="F83" i="6"/>
  <c r="G83" i="6" s="1"/>
  <c r="B83" i="6"/>
  <c r="A83" i="6"/>
  <c r="F82" i="6"/>
  <c r="G82" i="6" s="1"/>
  <c r="B82" i="6"/>
  <c r="A82" i="6"/>
  <c r="F81" i="6"/>
  <c r="G81" i="6" s="1"/>
  <c r="B81" i="6"/>
  <c r="A81" i="6"/>
  <c r="F80" i="6"/>
  <c r="G80" i="6" s="1"/>
  <c r="B80" i="6"/>
  <c r="A80" i="6"/>
  <c r="F79" i="6"/>
  <c r="G79" i="6" s="1"/>
  <c r="B79" i="6"/>
  <c r="A79" i="6"/>
  <c r="F78" i="6"/>
  <c r="G78" i="6" s="1"/>
  <c r="A78" i="6"/>
  <c r="F75" i="6"/>
  <c r="G75" i="6" s="1"/>
  <c r="D75" i="6"/>
  <c r="A75" i="6"/>
  <c r="F74" i="6"/>
  <c r="G74" i="6" s="1"/>
  <c r="D74" i="6"/>
  <c r="A74" i="6"/>
  <c r="F73" i="6"/>
  <c r="G73" i="6" s="1"/>
  <c r="D73" i="6"/>
  <c r="A73" i="6"/>
  <c r="F72" i="6"/>
  <c r="G72" i="6" s="1"/>
  <c r="D72" i="6"/>
  <c r="A72" i="6"/>
  <c r="F71" i="6"/>
  <c r="G71" i="6" s="1"/>
  <c r="D71" i="6"/>
  <c r="A71" i="6"/>
  <c r="F70" i="6"/>
  <c r="G70" i="6" s="1"/>
  <c r="D70" i="6"/>
  <c r="A70" i="6"/>
  <c r="F69" i="6"/>
  <c r="G69" i="6" s="1"/>
  <c r="D69" i="6"/>
  <c r="A69" i="6"/>
  <c r="F68" i="6"/>
  <c r="G68" i="6" s="1"/>
  <c r="D68" i="6"/>
  <c r="A68" i="6"/>
  <c r="F65" i="6"/>
  <c r="G65" i="6" s="1"/>
  <c r="B65" i="6"/>
  <c r="A65" i="6"/>
  <c r="F64" i="6"/>
  <c r="G64" i="6" s="1"/>
  <c r="B64" i="6"/>
  <c r="F63" i="6"/>
  <c r="G63" i="6" s="1"/>
  <c r="B63" i="6"/>
  <c r="F62" i="6"/>
  <c r="G62" i="6" s="1"/>
  <c r="B62" i="6"/>
  <c r="F61" i="6"/>
  <c r="G61" i="6" s="1"/>
  <c r="F60" i="6"/>
  <c r="G60" i="6" s="1"/>
  <c r="A60" i="6"/>
  <c r="F59" i="6"/>
  <c r="G59" i="6" s="1"/>
  <c r="F58" i="6"/>
  <c r="G58" i="6" s="1"/>
  <c r="F57" i="6"/>
  <c r="G57" i="6" s="1"/>
  <c r="F56" i="6"/>
  <c r="G56" i="6" s="1"/>
  <c r="F55" i="6"/>
  <c r="G55" i="6" s="1"/>
  <c r="F54" i="6"/>
  <c r="G54" i="6" s="1"/>
  <c r="F53" i="6"/>
  <c r="G53" i="6" s="1"/>
  <c r="F52" i="6"/>
  <c r="G52" i="6" s="1"/>
  <c r="B45" i="6"/>
  <c r="G44" i="6"/>
  <c r="B44" i="6"/>
  <c r="B43" i="6"/>
  <c r="B42" i="6"/>
  <c r="G114" i="6" l="1"/>
  <c r="G185" i="6"/>
  <c r="G164" i="6"/>
  <c r="G285" i="6"/>
  <c r="G473" i="6"/>
  <c r="G484" i="6"/>
  <c r="G385" i="6"/>
  <c r="G374" i="6"/>
  <c r="G274" i="6"/>
  <c r="G76" i="6"/>
  <c r="G87" i="6"/>
  <c r="G174" i="6"/>
  <c r="G522" i="6"/>
  <c r="G533" i="6"/>
  <c r="G512" i="6"/>
  <c r="G434" i="6"/>
  <c r="G423" i="6"/>
  <c r="G463" i="6"/>
  <c r="G413" i="6"/>
  <c r="G364" i="6"/>
  <c r="G324" i="6"/>
  <c r="G314" i="6"/>
  <c r="G335" i="6"/>
  <c r="G264" i="6"/>
  <c r="G224" i="6"/>
  <c r="G235" i="6"/>
  <c r="G214" i="6"/>
  <c r="G124" i="6"/>
  <c r="G66" i="6"/>
  <c r="G486" i="6" l="1"/>
  <c r="G287" i="6"/>
  <c r="G387" i="6"/>
  <c r="G137" i="6"/>
  <c r="G89" i="6"/>
  <c r="G187" i="6"/>
  <c r="G337" i="6"/>
  <c r="G535" i="6"/>
  <c r="G237" i="6"/>
  <c r="G436" i="6"/>
  <c r="E32" i="2"/>
  <c r="B32" i="2"/>
  <c r="B38" i="2"/>
  <c r="B37" i="2"/>
  <c r="B35" i="2"/>
  <c r="A18" i="2"/>
  <c r="B21" i="9" s="1"/>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05" i="6" s="1"/>
  <c r="E88" i="14"/>
  <c r="E84" i="14"/>
  <c r="E80" i="14"/>
  <c r="E75" i="14"/>
  <c r="B503" i="6" s="1"/>
  <c r="E71" i="14"/>
  <c r="B449" i="6" s="1"/>
  <c r="E66" i="14"/>
  <c r="B300" i="6" s="1"/>
  <c r="E62" i="14"/>
  <c r="E58" i="14"/>
  <c r="E54" i="14"/>
  <c r="B154" i="6" s="1"/>
  <c r="E50" i="14"/>
  <c r="B102" i="6" s="1"/>
  <c r="E46" i="14"/>
  <c r="E41" i="14"/>
  <c r="B55" i="6" s="1"/>
  <c r="E36" i="14"/>
  <c r="E32" i="14"/>
  <c r="E28" i="14"/>
  <c r="E23" i="14"/>
  <c r="E19" i="14"/>
  <c r="E15" i="14"/>
  <c r="E11" i="14"/>
  <c r="E95" i="14"/>
  <c r="E82" i="14"/>
  <c r="E73" i="14"/>
  <c r="B501" i="6" s="1"/>
  <c r="E64" i="14"/>
  <c r="E56" i="14"/>
  <c r="B106" i="6" s="1"/>
  <c r="E48" i="14"/>
  <c r="E39" i="14"/>
  <c r="B53" i="6" s="1"/>
  <c r="E30" i="14"/>
  <c r="E21" i="14"/>
  <c r="E13" i="14"/>
  <c r="E72" i="14"/>
  <c r="B500" i="6" s="1"/>
  <c r="E55" i="14"/>
  <c r="E42" i="14"/>
  <c r="B56" i="6" s="1"/>
  <c r="E29" i="14"/>
  <c r="E16" i="14"/>
  <c r="E96" i="14"/>
  <c r="E91" i="14"/>
  <c r="E87" i="14"/>
  <c r="E83" i="14"/>
  <c r="E78" i="14"/>
  <c r="B506" i="6" s="1"/>
  <c r="E74" i="14"/>
  <c r="B502" i="6" s="1"/>
  <c r="E70" i="14"/>
  <c r="B404" i="6" s="1"/>
  <c r="E65" i="14"/>
  <c r="B251" i="6" s="1"/>
  <c r="E61" i="14"/>
  <c r="E57" i="14"/>
  <c r="E53" i="14"/>
  <c r="B153" i="6" s="1"/>
  <c r="E49" i="14"/>
  <c r="E45" i="14"/>
  <c r="E40" i="14"/>
  <c r="B54" i="6" s="1"/>
  <c r="E35" i="14"/>
  <c r="E31" i="14"/>
  <c r="E26" i="14"/>
  <c r="E22" i="14"/>
  <c r="E18" i="14"/>
  <c r="B426" i="6" s="1"/>
  <c r="E14" i="14"/>
  <c r="E10" i="14"/>
  <c r="E90" i="14"/>
  <c r="E86" i="14"/>
  <c r="E77" i="14"/>
  <c r="B505" i="6" s="1"/>
  <c r="E69" i="14"/>
  <c r="B401" i="6" s="1"/>
  <c r="E60" i="14"/>
  <c r="E52" i="14"/>
  <c r="E43" i="14"/>
  <c r="B57" i="6" s="1"/>
  <c r="E34" i="14"/>
  <c r="E25" i="14"/>
  <c r="E17" i="14"/>
  <c r="E9" i="14"/>
  <c r="E67" i="14"/>
  <c r="B301" i="6" s="1"/>
  <c r="E47" i="14"/>
  <c r="B60" i="6" s="1"/>
  <c r="E33" i="14"/>
  <c r="E20" i="14"/>
  <c r="E8" i="14"/>
  <c r="B525" i="6" s="1"/>
  <c r="E94" i="14"/>
  <c r="E89" i="14"/>
  <c r="E85" i="14"/>
  <c r="E81" i="14"/>
  <c r="E76" i="14"/>
  <c r="B504" i="6" s="1"/>
  <c r="E63" i="14"/>
  <c r="B201" i="6" s="1"/>
  <c r="E59" i="14"/>
  <c r="E51" i="14"/>
  <c r="E38" i="14"/>
  <c r="E24" i="14"/>
  <c r="E12" i="14"/>
  <c r="B427" i="6" s="1"/>
  <c r="B266" i="6"/>
  <c r="B267" i="6"/>
  <c r="E5" i="14"/>
  <c r="E4" i="14"/>
  <c r="E7" i="14"/>
  <c r="E6" i="14"/>
  <c r="B123" i="6"/>
  <c r="B470" i="6"/>
  <c r="B270" i="6"/>
  <c r="B268" i="6"/>
  <c r="B69" i="6"/>
  <c r="B466" i="6"/>
  <c r="B422" i="6"/>
  <c r="B219" i="6"/>
  <c r="B417" i="6"/>
  <c r="B173" i="6"/>
  <c r="B317" i="6"/>
  <c r="B323" i="6"/>
  <c r="B122" i="6"/>
  <c r="B520" i="6"/>
  <c r="B469" i="6"/>
  <c r="B171" i="6"/>
  <c r="B75" i="6"/>
  <c r="B472" i="6"/>
  <c r="B319" i="6"/>
  <c r="B170" i="6"/>
  <c r="B521" i="6"/>
  <c r="B372" i="6"/>
  <c r="B370" i="6"/>
  <c r="B169" i="6"/>
  <c r="B72" i="6"/>
  <c r="B515" i="6"/>
  <c r="B273" i="6"/>
  <c r="B120" i="6"/>
  <c r="B518" i="6"/>
  <c r="B322" i="6"/>
  <c r="B220" i="6"/>
  <c r="B73" i="6"/>
  <c r="B418" i="6"/>
  <c r="B416" i="6"/>
  <c r="B116" i="6"/>
  <c r="B216" i="6"/>
  <c r="B117" i="6"/>
  <c r="B421" i="6"/>
  <c r="B167" i="6"/>
  <c r="B272" i="6"/>
  <c r="B118" i="6"/>
  <c r="B217" i="6"/>
  <c r="B68" i="6"/>
  <c r="B465" i="6"/>
  <c r="B71" i="6"/>
  <c r="B74" i="6"/>
  <c r="B471" i="6"/>
  <c r="B271" i="6"/>
  <c r="B467" i="6"/>
  <c r="B121" i="6"/>
  <c r="B519" i="6"/>
  <c r="B367" i="6"/>
  <c r="B218" i="6"/>
  <c r="B119" i="6"/>
  <c r="B517" i="6"/>
  <c r="B318" i="6"/>
  <c r="B514" i="6"/>
  <c r="B269" i="6"/>
  <c r="B70" i="6"/>
  <c r="B420" i="6"/>
  <c r="B415" i="6"/>
  <c r="B223" i="6"/>
  <c r="B221" i="6"/>
  <c r="B419" i="6"/>
  <c r="B368" i="6"/>
  <c r="B371" i="6"/>
  <c r="B369" i="6"/>
  <c r="B166" i="6"/>
  <c r="B222" i="6"/>
  <c r="B316" i="6"/>
  <c r="B373" i="6"/>
  <c r="B172" i="6"/>
  <c r="B516" i="6"/>
  <c r="B321" i="6"/>
  <c r="B468" i="6"/>
  <c r="B366" i="6"/>
  <c r="B168" i="6"/>
  <c r="B320" i="6"/>
  <c r="B12" i="6"/>
  <c r="C27" i="8"/>
  <c r="C11" i="8"/>
  <c r="B158" i="6" l="1"/>
  <c r="B109" i="6"/>
  <c r="B526" i="6"/>
  <c r="B227" i="6"/>
  <c r="B78" i="6"/>
  <c r="B127" i="6"/>
  <c r="B177" i="6"/>
  <c r="B152" i="6"/>
  <c r="B104" i="6"/>
  <c r="B524" i="6"/>
  <c r="B278" i="6"/>
  <c r="B228" i="6"/>
  <c r="B52" i="6"/>
  <c r="B402" i="6"/>
  <c r="B350" i="6"/>
  <c r="B159" i="6"/>
  <c r="B110" i="6"/>
  <c r="B156" i="6"/>
  <c r="B107" i="6"/>
  <c r="B157" i="6"/>
  <c r="B108" i="6"/>
  <c r="B151" i="6"/>
  <c r="B103" i="6"/>
  <c r="B160" i="6"/>
  <c r="B351" i="6"/>
  <c r="B58" i="6"/>
  <c r="B403" i="6"/>
  <c r="B111" i="6"/>
  <c r="B161" i="6"/>
  <c r="B112" i="6"/>
  <c r="B155" i="6"/>
  <c r="B105" i="6"/>
  <c r="B252" i="6"/>
  <c r="B499" i="6"/>
  <c r="B202" i="6"/>
  <c r="B229" i="6"/>
  <c r="B328" i="6"/>
  <c r="B279" i="6"/>
  <c r="B150" i="6"/>
  <c r="B113" i="6"/>
  <c r="B59" i="6"/>
  <c r="B250" i="6"/>
  <c r="B200" i="6"/>
  <c r="B507" i="6"/>
  <c r="C39" i="8"/>
  <c r="B1" i="5" l="1"/>
  <c r="B1" i="4"/>
  <c r="B36" i="6" l="1"/>
  <c r="B35" i="6"/>
  <c r="B34" i="6"/>
  <c r="B33" i="6"/>
  <c r="B32" i="6"/>
  <c r="B13" i="6"/>
  <c r="B14" i="6"/>
  <c r="B15" i="6"/>
  <c r="B16" i="6"/>
  <c r="B17" i="6"/>
  <c r="B18" i="6"/>
  <c r="B19" i="6"/>
  <c r="E38" i="2" l="1"/>
  <c r="E37" i="2"/>
  <c r="E35" i="2"/>
  <c r="C10" i="2"/>
  <c r="C8" i="2"/>
  <c r="C7" i="2"/>
  <c r="C5" i="2"/>
  <c r="C3" i="2"/>
  <c r="C2" i="2"/>
  <c r="C1" i="2"/>
  <c r="F12" i="6" l="1"/>
  <c r="G12" i="6" s="1"/>
  <c r="F22" i="6"/>
  <c r="F23" i="6"/>
  <c r="F14" i="6"/>
  <c r="F15" i="6"/>
  <c r="F36" i="6" l="1"/>
  <c r="G36" i="6" s="1"/>
  <c r="D36" i="6"/>
  <c r="A36" i="6"/>
  <c r="F35" i="6"/>
  <c r="G35" i="6" s="1"/>
  <c r="D35" i="6"/>
  <c r="A35" i="6"/>
  <c r="F34" i="6"/>
  <c r="G34" i="6" s="1"/>
  <c r="D34" i="6"/>
  <c r="A34" i="6"/>
  <c r="F33" i="6"/>
  <c r="G33" i="6" s="1"/>
  <c r="D33" i="6"/>
  <c r="A33" i="6"/>
  <c r="F32" i="6"/>
  <c r="G32" i="6" s="1"/>
  <c r="A32" i="6"/>
  <c r="F29" i="6"/>
  <c r="G29" i="6" s="1"/>
  <c r="A29" i="6"/>
  <c r="B29" i="6" s="1"/>
  <c r="F28" i="6"/>
  <c r="G28" i="6" s="1"/>
  <c r="A28" i="6"/>
  <c r="B28" i="6" s="1"/>
  <c r="G27" i="6"/>
  <c r="A27" i="6"/>
  <c r="B27" i="6" s="1"/>
  <c r="G26" i="6"/>
  <c r="A26" i="6"/>
  <c r="B26" i="6" s="1"/>
  <c r="G25" i="6"/>
  <c r="A25" i="6"/>
  <c r="B25" i="6" s="1"/>
  <c r="G24" i="6"/>
  <c r="A24" i="6"/>
  <c r="B24" i="6" s="1"/>
  <c r="G23" i="6"/>
  <c r="A23" i="6"/>
  <c r="B23" i="6" s="1"/>
  <c r="G22" i="6"/>
  <c r="A22" i="6"/>
  <c r="B22" i="6" s="1"/>
  <c r="F19" i="6"/>
  <c r="G19" i="6" s="1"/>
  <c r="A19" i="6"/>
  <c r="F18" i="6"/>
  <c r="G18" i="6" s="1"/>
  <c r="A18" i="6"/>
  <c r="F17" i="6"/>
  <c r="G17" i="6" s="1"/>
  <c r="A17" i="6"/>
  <c r="F16" i="6"/>
  <c r="G16" i="6" s="1"/>
  <c r="A16" i="6"/>
  <c r="G15" i="6"/>
  <c r="A15" i="6"/>
  <c r="G14" i="6"/>
  <c r="A14" i="6"/>
  <c r="G13" i="6"/>
  <c r="A13" i="6"/>
  <c r="A12" i="6"/>
  <c r="B5" i="6"/>
  <c r="G4" i="6"/>
  <c r="B4" i="6"/>
  <c r="B3" i="6"/>
  <c r="B2" i="6"/>
  <c r="G37" i="6" l="1"/>
  <c r="G20" i="6"/>
  <c r="G3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5" i="15" l="1"/>
  <c r="C44" i="15"/>
  <c r="D50" i="15"/>
  <c r="C52" i="15"/>
  <c r="D63" i="15"/>
  <c r="D52" i="15"/>
  <c r="C56" i="15"/>
  <c r="C47" i="15"/>
  <c r="D61" i="15"/>
  <c r="D48" i="15"/>
  <c r="D180" i="15"/>
  <c r="D49" i="15"/>
  <c r="D51" i="15"/>
  <c r="C57" i="15"/>
  <c r="C53" i="15"/>
  <c r="C59" i="15"/>
  <c r="D185" i="15"/>
  <c r="C62" i="15"/>
  <c r="D44" i="15"/>
  <c r="C55" i="15"/>
  <c r="C50" i="15"/>
  <c r="C54" i="15"/>
  <c r="D62" i="15"/>
  <c r="D54" i="15"/>
  <c r="D59" i="15"/>
  <c r="D92" i="15"/>
  <c r="D47" i="15"/>
  <c r="D60" i="15"/>
  <c r="C63" i="15"/>
  <c r="D56" i="15"/>
  <c r="C58" i="15"/>
  <c r="C60" i="15"/>
  <c r="C51" i="15"/>
  <c r="C46" i="15"/>
  <c r="C48" i="15"/>
  <c r="C93" i="15"/>
  <c r="D57" i="15"/>
  <c r="D58" i="15"/>
  <c r="D53" i="15"/>
  <c r="D55" i="15"/>
  <c r="D46" i="15"/>
  <c r="C61" i="15"/>
  <c r="C49" i="15"/>
  <c r="D45" i="15"/>
  <c r="C211" i="15"/>
  <c r="C115" i="15"/>
  <c r="D103" i="15"/>
  <c r="D215" i="15"/>
  <c r="D224" i="15"/>
  <c r="D199" i="15"/>
  <c r="C209" i="15"/>
  <c r="C156" i="15"/>
  <c r="C85" i="15"/>
  <c r="C179" i="15"/>
  <c r="D169" i="15"/>
  <c r="D79" i="15"/>
  <c r="D81" i="15"/>
  <c r="C183" i="15"/>
  <c r="D87" i="15"/>
  <c r="C117" i="15"/>
  <c r="C154" i="15"/>
  <c r="C72" i="15"/>
  <c r="D211" i="15"/>
  <c r="D88" i="15"/>
  <c r="D182" i="15"/>
  <c r="D40" i="15"/>
  <c r="C126" i="15"/>
  <c r="D188" i="15"/>
  <c r="D183" i="15"/>
  <c r="C148" i="15"/>
  <c r="B20" i="2"/>
  <c r="B15" i="9" s="1"/>
  <c r="D125" i="15"/>
  <c r="C198" i="15"/>
  <c r="C119" i="15"/>
  <c r="C105" i="15"/>
  <c r="C66" i="15"/>
  <c r="D122" i="15"/>
  <c r="D209" i="15"/>
  <c r="D129" i="15"/>
  <c r="D120" i="15"/>
  <c r="C172" i="15"/>
  <c r="D94" i="15"/>
  <c r="C69" i="15"/>
  <c r="D130" i="15"/>
  <c r="D201" i="15"/>
  <c r="C110" i="15"/>
  <c r="D139" i="15"/>
  <c r="D167" i="15"/>
  <c r="C92" i="15"/>
  <c r="D39" i="15"/>
  <c r="D101" i="15"/>
  <c r="C107" i="15"/>
  <c r="C113" i="15"/>
  <c r="C162" i="15"/>
  <c r="C187" i="15"/>
  <c r="C89" i="15"/>
  <c r="D132" i="15"/>
  <c r="C98" i="15"/>
  <c r="D77" i="15"/>
  <c r="D126" i="15"/>
  <c r="D149" i="15"/>
  <c r="D106" i="15"/>
  <c r="D214" i="15"/>
  <c r="C184" i="15"/>
  <c r="C182" i="15"/>
  <c r="C219" i="15"/>
  <c r="C123" i="15"/>
  <c r="D184" i="15"/>
  <c r="C176" i="15"/>
  <c r="D97" i="15"/>
  <c r="C191" i="15"/>
  <c r="D76" i="15"/>
  <c r="C67" i="15"/>
  <c r="D111" i="15"/>
  <c r="D84" i="15"/>
  <c r="D66" i="15"/>
  <c r="D218" i="15"/>
  <c r="C130" i="15"/>
  <c r="D204" i="15"/>
  <c r="D187" i="15"/>
  <c r="C169" i="15"/>
  <c r="B24" i="2"/>
  <c r="B19" i="9" s="1"/>
  <c r="D133" i="15"/>
  <c r="D127" i="15"/>
  <c r="C170" i="15"/>
  <c r="C102" i="15"/>
  <c r="D119" i="15"/>
  <c r="D158" i="15"/>
  <c r="C39" i="15"/>
  <c r="D99" i="15"/>
  <c r="C175" i="15"/>
  <c r="C177" i="15"/>
  <c r="C42" i="15"/>
  <c r="D67" i="15"/>
  <c r="C77" i="15"/>
  <c r="C88" i="15"/>
  <c r="D143" i="15"/>
  <c r="C149" i="15"/>
  <c r="D198" i="15"/>
  <c r="D107" i="15"/>
  <c r="C91" i="15"/>
  <c r="C142" i="15"/>
  <c r="C178" i="15"/>
  <c r="C71" i="15"/>
  <c r="D152" i="15"/>
  <c r="C79" i="15"/>
  <c r="D170" i="15"/>
  <c r="D205" i="15"/>
  <c r="C121" i="15"/>
  <c r="D128" i="15"/>
  <c r="C135" i="15"/>
  <c r="D171" i="15"/>
  <c r="C81" i="15"/>
  <c r="D181" i="15"/>
  <c r="C143" i="15"/>
  <c r="D78" i="15"/>
  <c r="B19" i="2"/>
  <c r="D165" i="15"/>
  <c r="C214" i="15"/>
  <c r="D222" i="15"/>
  <c r="C87" i="15"/>
  <c r="C188" i="15"/>
  <c r="C96" i="15"/>
  <c r="C153" i="15"/>
  <c r="D174" i="15"/>
  <c r="C223" i="15"/>
  <c r="D221" i="15"/>
  <c r="C131" i="15"/>
  <c r="D200" i="15"/>
  <c r="C125" i="15"/>
  <c r="C163" i="15"/>
  <c r="D162" i="15"/>
  <c r="C112" i="15"/>
  <c r="D219" i="15"/>
  <c r="D173" i="15"/>
  <c r="C65" i="15"/>
  <c r="D206" i="15"/>
  <c r="D144" i="15"/>
  <c r="D145" i="15"/>
  <c r="C134" i="15"/>
  <c r="D216" i="15"/>
  <c r="D191" i="15"/>
  <c r="C181" i="15"/>
  <c r="D148" i="15"/>
  <c r="D38" i="15"/>
  <c r="D141" i="15"/>
  <c r="C207" i="15"/>
  <c r="C161" i="15"/>
  <c r="C103" i="15"/>
  <c r="D159" i="15"/>
  <c r="C109" i="15"/>
  <c r="C217" i="15"/>
  <c r="D157" i="15"/>
  <c r="D153" i="15"/>
  <c r="D189" i="15"/>
  <c r="C100" i="15"/>
  <c r="C202" i="15"/>
  <c r="C73" i="15"/>
  <c r="C166" i="15"/>
  <c r="D202" i="15"/>
  <c r="C200" i="15"/>
  <c r="C145" i="15"/>
  <c r="C216" i="15"/>
  <c r="D110" i="15"/>
  <c r="C208" i="15"/>
  <c r="C185" i="15"/>
  <c r="D164" i="15"/>
  <c r="C151" i="15"/>
  <c r="D82" i="15"/>
  <c r="C80" i="15"/>
  <c r="C186" i="15"/>
  <c r="D195" i="15"/>
  <c r="C84" i="15"/>
  <c r="C95" i="15"/>
  <c r="C196" i="15"/>
  <c r="C108" i="15"/>
  <c r="C157" i="15"/>
  <c r="C74" i="15"/>
  <c r="C159" i="15"/>
  <c r="D105" i="15"/>
  <c r="C195" i="15"/>
  <c r="D104" i="15"/>
  <c r="C75" i="15"/>
  <c r="D115" i="15"/>
  <c r="C97" i="15"/>
  <c r="D112" i="15"/>
  <c r="D98" i="15"/>
  <c r="C167" i="15"/>
  <c r="C128" i="15"/>
  <c r="D223" i="15"/>
  <c r="D217" i="15"/>
  <c r="C41" i="15"/>
  <c r="C165" i="15"/>
  <c r="D194" i="15"/>
  <c r="C168" i="15"/>
  <c r="C141" i="15"/>
  <c r="D151" i="15"/>
  <c r="D168" i="15"/>
  <c r="D96" i="15"/>
  <c r="C68" i="15"/>
  <c r="C158" i="15"/>
  <c r="D208" i="15"/>
  <c r="C205" i="15"/>
  <c r="D71" i="15"/>
  <c r="C180" i="15"/>
  <c r="C210" i="15"/>
  <c r="C86" i="15"/>
  <c r="D75" i="15"/>
  <c r="D142" i="15"/>
  <c r="D155" i="15"/>
  <c r="D156" i="15"/>
  <c r="D113" i="15"/>
  <c r="C224" i="15"/>
  <c r="D114" i="15"/>
  <c r="D177" i="15"/>
  <c r="C218" i="15"/>
  <c r="D220" i="15"/>
  <c r="D68" i="15"/>
  <c r="B21" i="2"/>
  <c r="B16" i="9" s="1"/>
  <c r="C155" i="15"/>
  <c r="D86" i="15"/>
  <c r="C132" i="15"/>
  <c r="D72" i="15"/>
  <c r="C190" i="15"/>
  <c r="C140" i="15"/>
  <c r="C106" i="15"/>
  <c r="C64" i="15"/>
  <c r="D178" i="15"/>
  <c r="B22" i="2"/>
  <c r="B17" i="9" s="1"/>
  <c r="D160" i="15"/>
  <c r="C139" i="15"/>
  <c r="D212" i="15"/>
  <c r="C129" i="15"/>
  <c r="B27" i="2"/>
  <c r="B22" i="9" s="1"/>
  <c r="D117" i="15"/>
  <c r="C199" i="15"/>
  <c r="D116" i="15"/>
  <c r="C83" i="15"/>
  <c r="D135" i="15"/>
  <c r="C203" i="15"/>
  <c r="C40" i="15"/>
  <c r="D80" i="15"/>
  <c r="C127" i="15"/>
  <c r="D70" i="15"/>
  <c r="D131" i="15"/>
  <c r="C189" i="15"/>
  <c r="C174" i="15"/>
  <c r="D74" i="15"/>
  <c r="C213" i="15"/>
  <c r="D41" i="15"/>
  <c r="D89" i="15"/>
  <c r="D190" i="15"/>
  <c r="D154" i="15"/>
  <c r="C70" i="15"/>
  <c r="D83" i="15"/>
  <c r="C43" i="15"/>
  <c r="D196" i="15"/>
  <c r="C82" i="15"/>
  <c r="C114" i="15"/>
  <c r="D193" i="15"/>
  <c r="D109" i="15"/>
  <c r="C118" i="15"/>
  <c r="C164" i="15"/>
  <c r="D175" i="15"/>
  <c r="C116" i="15"/>
  <c r="D166" i="15"/>
  <c r="C90" i="15"/>
  <c r="D91" i="15"/>
  <c r="D146" i="15"/>
  <c r="D176" i="15"/>
  <c r="C221" i="15"/>
  <c r="D65" i="15"/>
  <c r="C101" i="15"/>
  <c r="D147" i="15"/>
  <c r="D118" i="15"/>
  <c r="D42" i="15"/>
  <c r="D197" i="15"/>
  <c r="C222" i="15"/>
  <c r="C138" i="15"/>
  <c r="C144" i="15"/>
  <c r="C99" i="15"/>
  <c r="C204" i="15"/>
  <c r="C124" i="15"/>
  <c r="D161" i="15"/>
  <c r="D136" i="15"/>
  <c r="C220" i="15"/>
  <c r="D186" i="15"/>
  <c r="C38" i="15"/>
  <c r="C147" i="15"/>
  <c r="D108" i="15"/>
  <c r="C137" i="15"/>
  <c r="C192" i="15"/>
  <c r="D102" i="15"/>
  <c r="D124" i="15"/>
  <c r="D140" i="15"/>
  <c r="C206" i="15"/>
  <c r="D138" i="15"/>
  <c r="C152" i="15"/>
  <c r="D69" i="15"/>
  <c r="C215" i="15"/>
  <c r="D64" i="15"/>
  <c r="D137" i="15"/>
  <c r="C146" i="15"/>
  <c r="C104" i="15"/>
  <c r="C150" i="15"/>
  <c r="D207" i="15"/>
  <c r="C193" i="15"/>
  <c r="C122" i="15"/>
  <c r="D172" i="15"/>
  <c r="D179" i="15"/>
  <c r="C136" i="15"/>
  <c r="D213" i="15"/>
  <c r="D121" i="15"/>
  <c r="D85" i="15"/>
  <c r="C94" i="15"/>
  <c r="D95" i="15"/>
  <c r="D150" i="15"/>
  <c r="D192" i="15"/>
  <c r="D43" i="15"/>
  <c r="D73" i="15"/>
  <c r="C133" i="15"/>
  <c r="C171" i="15"/>
  <c r="C76" i="15"/>
  <c r="B25" i="2"/>
  <c r="B20" i="9" s="1"/>
  <c r="D163" i="15"/>
  <c r="D90" i="15"/>
  <c r="C173" i="15"/>
  <c r="D100" i="15"/>
  <c r="C194" i="15"/>
  <c r="D210" i="15"/>
  <c r="C197" i="15"/>
  <c r="C201" i="15"/>
  <c r="C111" i="15"/>
  <c r="C212" i="15"/>
  <c r="B23" i="2"/>
  <c r="B18" i="9" s="1"/>
  <c r="C160" i="15"/>
  <c r="D93" i="15"/>
  <c r="C78" i="15"/>
  <c r="D134" i="15"/>
  <c r="D123" i="15"/>
  <c r="C120" i="15"/>
  <c r="D203" i="15"/>
  <c r="B7" i="6" l="1"/>
  <c r="B6" i="6" s="1"/>
  <c r="A27" i="15"/>
  <c r="E27" i="14"/>
  <c r="L14" i="9"/>
  <c r="B176" i="6" l="1"/>
  <c r="B327" i="6"/>
  <c r="B126" i="6"/>
  <c r="B277" i="6"/>
  <c r="B425" i="6"/>
  <c r="B276" i="6"/>
  <c r="B226" i="6"/>
  <c r="B475" i="6"/>
  <c r="B376" i="6"/>
  <c r="B32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L23" i="9" l="1"/>
  <c r="L22" i="9"/>
  <c r="L20" i="9"/>
  <c r="L19" i="9"/>
  <c r="L18" i="9"/>
  <c r="L17" i="9"/>
  <c r="L16" i="9"/>
  <c r="L15" i="9"/>
  <c r="A39" i="6" l="1"/>
  <c r="B47" i="6" l="1"/>
  <c r="A89" i="6" l="1"/>
  <c r="B46" i="6"/>
  <c r="B97" i="6" l="1"/>
  <c r="A137" i="6" l="1"/>
  <c r="B96" i="6"/>
  <c r="B145" i="6" l="1"/>
  <c r="A187" i="6" l="1"/>
  <c r="B144" i="6"/>
  <c r="B195" i="6" l="1"/>
  <c r="A237" i="6" l="1"/>
  <c r="B194" i="6"/>
  <c r="B245" i="6" l="1"/>
  <c r="A287" i="6" l="1"/>
  <c r="B244" i="6"/>
  <c r="B295" i="6" l="1"/>
  <c r="A337" i="6" l="1"/>
  <c r="B294" i="6"/>
  <c r="B345" i="6" l="1"/>
  <c r="B344" i="6" l="1"/>
  <c r="A387" i="6"/>
  <c r="B395" i="6" l="1"/>
  <c r="B394" i="6" l="1"/>
  <c r="A436" i="6"/>
  <c r="B444" i="6" s="1"/>
  <c r="A486" i="6" l="1"/>
  <c r="B494" i="6" s="1"/>
  <c r="B443" i="6"/>
  <c r="A535" i="6" l="1"/>
  <c r="B493" i="6"/>
  <c r="C1970" i="15" l="1"/>
  <c r="C1220" i="15"/>
  <c r="C1320" i="15"/>
  <c r="C1570" i="15"/>
  <c r="C1620" i="15"/>
  <c r="C1920" i="15"/>
  <c r="C1120" i="15"/>
  <c r="C1170" i="15"/>
  <c r="C1720" i="15"/>
  <c r="C2120" i="15"/>
  <c r="C1370" i="15"/>
  <c r="C1870" i="15"/>
  <c r="C1770" i="15"/>
  <c r="C2020" i="15"/>
  <c r="C1670" i="15"/>
  <c r="C1820" i="15"/>
  <c r="C1470" i="15"/>
  <c r="C1520" i="15"/>
  <c r="C1070" i="15"/>
  <c r="C1270" i="15"/>
  <c r="D18" i="2" l="1"/>
  <c r="B18" i="2"/>
  <c r="A13" i="9"/>
  <c r="A14" i="9"/>
  <c r="B14" i="9" s="1"/>
  <c r="D19" i="2"/>
  <c r="D23" i="2"/>
  <c r="C2070" i="15"/>
  <c r="C1420" i="15"/>
  <c r="D22" i="2"/>
  <c r="D24" i="2"/>
  <c r="B957" i="2"/>
  <c r="D25" i="2"/>
  <c r="D21" i="2"/>
  <c r="D27" i="2"/>
  <c r="B1557" i="2"/>
  <c r="B1657" i="2"/>
  <c r="B1807" i="2"/>
  <c r="B1907" i="2"/>
  <c r="B1757" i="2"/>
  <c r="D20" i="2"/>
  <c r="C494" i="6" l="1"/>
  <c r="B535" i="6" s="1"/>
  <c r="C145" i="6"/>
  <c r="B187" i="6" s="1"/>
  <c r="G145" i="6"/>
  <c r="C144" i="6"/>
  <c r="C195" i="6"/>
  <c r="B237" i="6" s="1"/>
  <c r="G195" i="6"/>
  <c r="C194" i="6"/>
  <c r="G245" i="6"/>
  <c r="C245" i="6"/>
  <c r="B287" i="6" s="1"/>
  <c r="C244" i="6"/>
  <c r="C295" i="6"/>
  <c r="B337" i="6" s="1"/>
  <c r="G295" i="6"/>
  <c r="C294" i="6"/>
  <c r="G345" i="6"/>
  <c r="C345" i="6"/>
  <c r="B387" i="6" s="1"/>
  <c r="C344" i="6"/>
  <c r="C395" i="6"/>
  <c r="B436" i="6" s="1"/>
  <c r="G395" i="6"/>
  <c r="C394" i="6"/>
  <c r="C444" i="6"/>
  <c r="B486" i="6" s="1"/>
  <c r="G444" i="6"/>
  <c r="C443" i="6"/>
  <c r="G494" i="6"/>
  <c r="C493" i="6"/>
  <c r="G97" i="6"/>
  <c r="G47" i="6"/>
  <c r="C97" i="6"/>
  <c r="B137" i="6" s="1"/>
  <c r="C47" i="6"/>
  <c r="B89" i="6" s="1"/>
  <c r="C96" i="6"/>
  <c r="C46" i="6"/>
  <c r="B1407" i="2"/>
  <c r="B1957" i="2"/>
  <c r="B13" i="9"/>
  <c r="B1107" i="2"/>
  <c r="B1007" i="2"/>
  <c r="G7" i="6"/>
  <c r="C7" i="6"/>
  <c r="B39" i="6" s="1"/>
  <c r="C6" i="6"/>
  <c r="B1257" i="2"/>
  <c r="B1157" i="2"/>
  <c r="B1607" i="2"/>
  <c r="B1857" i="2"/>
  <c r="B1207" i="2"/>
  <c r="B1457" i="2"/>
  <c r="B2007" i="2"/>
  <c r="B1507" i="2"/>
  <c r="B1307" i="2"/>
  <c r="B1057" i="2"/>
  <c r="B1707" i="2"/>
  <c r="B1357" i="2"/>
  <c r="F18" i="2" l="1"/>
  <c r="F19" i="2"/>
  <c r="F21" i="2"/>
  <c r="F20" i="2"/>
  <c r="F22" i="2"/>
  <c r="F23" i="2"/>
  <c r="F27" i="2"/>
  <c r="F24" i="2"/>
  <c r="F25" i="2"/>
  <c r="F29" i="2" l="1"/>
  <c r="E34" i="2"/>
  <c r="B34" i="2"/>
  <c r="C19" i="15"/>
  <c r="G21" i="2"/>
  <c r="G24" i="2"/>
  <c r="G25" i="2"/>
  <c r="G27" i="2"/>
  <c r="G18" i="2"/>
  <c r="G20" i="2"/>
  <c r="G22" i="2"/>
  <c r="G19" i="2"/>
  <c r="G23" i="2"/>
  <c r="H18" i="2" l="1"/>
  <c r="H20" i="2"/>
  <c r="H19" i="2"/>
  <c r="H25" i="2"/>
  <c r="H24" i="2"/>
  <c r="H27" i="2"/>
  <c r="H23" i="2"/>
  <c r="H22" i="2"/>
  <c r="H21" i="2"/>
  <c r="H29" i="2" l="1"/>
  <c r="E29" i="9" s="1"/>
  <c r="B42" i="2"/>
  <c r="C11" i="2" l="1"/>
  <c r="I25" i="2"/>
  <c r="D20" i="9" s="1"/>
  <c r="I21" i="2"/>
  <c r="D16" i="9" s="1"/>
  <c r="I23" i="2"/>
  <c r="D18" i="9" s="1"/>
  <c r="I20" i="2"/>
  <c r="D15" i="9" s="1"/>
  <c r="I19" i="2"/>
  <c r="D14" i="9" s="1"/>
  <c r="I22" i="2"/>
  <c r="D17" i="9" s="1"/>
  <c r="H40" i="2"/>
  <c r="H31" i="2" s="1"/>
  <c r="I24" i="2"/>
  <c r="D19" i="9" s="1"/>
  <c r="E30" i="9"/>
  <c r="I18" i="2"/>
  <c r="D13" i="9" s="1"/>
  <c r="I27" i="2"/>
  <c r="D22" i="9" s="1"/>
  <c r="G26" i="9" l="1"/>
  <c r="I29" i="2"/>
  <c r="H32" i="2"/>
  <c r="H33" i="2" s="1"/>
  <c r="H34" i="2" s="1"/>
  <c r="G29" i="9" l="1"/>
  <c r="H26" i="9"/>
  <c r="H29" i="9" s="1"/>
  <c r="I26" i="9"/>
  <c r="I29" i="9" s="1"/>
  <c r="J26" i="9"/>
  <c r="J29" i="9" s="1"/>
  <c r="F26" i="9"/>
  <c r="D24" i="9"/>
  <c r="H35" i="2"/>
  <c r="H36" i="2" s="1"/>
  <c r="F29" i="9" l="1"/>
  <c r="F30" i="9" s="1"/>
  <c r="G30" i="9" s="1"/>
  <c r="H30" i="9" s="1"/>
  <c r="I30" i="9" s="1"/>
  <c r="J30" i="9" s="1"/>
  <c r="F27" i="9"/>
  <c r="G27" i="9" s="1"/>
  <c r="H27" i="9" s="1"/>
  <c r="I27" i="9" s="1"/>
  <c r="J27" i="9" s="1"/>
  <c r="H37" i="2"/>
  <c r="H38"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<sst xmlns="http://schemas.openxmlformats.org/spreadsheetml/2006/main" count="2814" uniqueCount="1477">
  <si>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</si>
  <si>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</si>
  <si>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</si>
  <si>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</si>
  <si>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</si>
  <si>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</si>
  <si>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</si>
  <si>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</si>
  <si>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</si>
  <si>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</si>
  <si>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</si>
  <si>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</si>
  <si>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</si>
  <si>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</si>
  <si>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</si>
  <si>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</si>
  <si>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</si>
  <si>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</si>
  <si>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</si>
  <si>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</si>
  <si>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</si>
  <si>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</si>
  <si>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</si>
  <si>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</si>
  <si>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</si>
  <si>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</si>
  <si>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</si>
  <si>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</si>
  <si>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</si>
  <si>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</si>
  <si>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</si>
  <si>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</si>
  <si>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</si>
  <si>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</si>
  <si>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</si>
  <si>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</si>
  <si>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</si>
  <si>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</si>
  <si>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</si>
  <si>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</si>
  <si>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</si>
  <si>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</si>
  <si>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</si>
  <si>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</si>
  <si>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</si>
  <si>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</si>
  <si>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</si>
  <si>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</si>
  <si>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</si>
  <si>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</si>
  <si>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</si>
  <si>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</si>
  <si>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</si>
  <si>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</si>
  <si>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</si>
  <si>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</si>
  <si>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</si>
  <si>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</si>
  <si>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</si>
  <si>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</si>
  <si>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</si>
  <si>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</si>
  <si>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</si>
  <si>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</si>
  <si>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</si>
  <si>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</si>
  <si>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</si>
  <si>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</si>
  <si>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</si>
  <si>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</si>
  <si>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</si>
  <si>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</si>
  <si>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</si>
  <si>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</si>
  <si>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</si>
  <si>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</si>
  <si>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</si>
  <si>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</si>
  <si>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</si>
  <si>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</si>
  <si>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</si>
  <si>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</si>
  <si>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</si>
  <si>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</si>
  <si>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</si>
  <si>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</si>
  <si>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</si>
  <si>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</si>
  <si>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</si>
  <si>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</si>
  <si>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</si>
  <si>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</si>
  <si>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</si>
  <si>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</si>
  <si>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</si>
  <si>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</si>
  <si>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</si>
  <si>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</si>
  <si>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</si>
  <si>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</si>
  <si>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</si>
  <si>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</si>
  <si>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</si>
  <si>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</si>
  <si>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</si>
  <si>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</si>
  <si>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</si>
  <si>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</si>
  <si>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</si>
  <si>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</si>
  <si>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</si>
  <si>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</si>
  <si>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</si>
  <si>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</si>
  <si>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</si>
  <si>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</si>
  <si>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</si>
  <si>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</si>
  <si>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</si>
  <si>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</si>
  <si>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</si>
  <si>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</si>
  <si>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</si>
  <si>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</si>
  <si>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</si>
  <si>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</si>
  <si>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</si>
  <si>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</si>
  <si>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</si>
  <si>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</si>
  <si>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</si>
  <si>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</si>
  <si>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</si>
  <si>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</si>
  <si>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</si>
  <si>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</si>
  <si>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</si>
  <si>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</si>
  <si>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</si>
  <si>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</si>
  <si>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</si>
  <si>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</si>
  <si>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</si>
  <si>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</si>
  <si>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</si>
  <si>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</si>
  <si>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</si>
  <si>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</si>
  <si>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</si>
  <si>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</si>
  <si>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</si>
  <si>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</si>
  <si>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</si>
  <si>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</si>
  <si>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</si>
  <si>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</si>
  <si>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</si>
  <si>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</si>
  <si>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</si>
  <si>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</si>
  <si>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</si>
  <si>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</si>
  <si>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</si>
  <si>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</si>
  <si>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</si>
  <si>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</si>
  <si>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</si>
  <si>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</si>
  <si>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</si>
  <si>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</si>
  <si>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</si>
  <si>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</si>
  <si>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</si>
  <si>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</si>
  <si>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</si>
  <si>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</si>
  <si>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</si>
  <si>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</si>
  <si>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</si>
  <si>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</si>
  <si>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</si>
  <si>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</si>
  <si>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</si>
  <si>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</si>
  <si>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</si>
  <si>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</si>
  <si>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</si>
  <si>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</si>
  <si>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</si>
  <si>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</si>
  <si>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</si>
  <si>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</si>
  <si>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</si>
  <si>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</si>
  <si>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</si>
  <si>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</si>
  <si>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</si>
  <si>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</si>
  <si>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</si>
  <si>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</si>
  <si>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</si>
  <si>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</si>
  <si>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</si>
  <si>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</si>
  <si>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</si>
  <si>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</si>
  <si>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</si>
  <si>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</si>
  <si>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</si>
  <si>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</si>
  <si>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</si>
  <si>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</si>
  <si>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</si>
  <si>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</si>
  <si>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</si>
  <si>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</si>
  <si>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</si>
  <si>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</si>
  <si>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</si>
  <si>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</si>
  <si>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</si>
  <si>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</si>
  <si>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</si>
  <si>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</si>
  <si>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</si>
  <si>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</si>
  <si>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</si>
  <si>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</si>
  <si>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</si>
  <si>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</si>
  <si>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</si>
  <si>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</si>
  <si>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</si>
  <si>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</si>
  <si>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</si>
  <si>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</si>
  <si>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</si>
  <si>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</si>
  <si>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</si>
  <si>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</si>
  <si>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</si>
  <si>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</si>
  <si>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</si>
  <si>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</si>
  <si>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</si>
  <si>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</si>
  <si>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</si>
  <si>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</si>
  <si>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</si>
  <si>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</si>
  <si>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</si>
  <si>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</si>
  <si>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</si>
  <si>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</si>
  <si>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</si>
  <si>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</si>
  <si>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</si>
  <si>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</si>
  <si>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</si>
  <si>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</si>
  <si>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</si>
  <si>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</si>
  <si>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</si>
  <si>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</si>
  <si>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</si>
  <si>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</si>
  <si>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</si>
  <si>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</si>
  <si>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</si>
  <si>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</si>
  <si>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</si>
  <si>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</si>
  <si>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</si>
  <si>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</si>
  <si>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</si>
  <si>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</si>
  <si>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</si>
  <si>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</si>
  <si>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</si>
  <si>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</si>
  <si>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</si>
  <si>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</si>
  <si>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</si>
  <si>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</si>
  <si>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</si>
  <si>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</si>
  <si>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</si>
  <si>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</si>
  <si>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</si>
  <si>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</si>
  <si>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</si>
  <si>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</si>
  <si>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</si>
  <si>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</si>
  <si>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</si>
  <si>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</si>
  <si>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</si>
  <si>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</si>
  <si>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</si>
  <si>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</si>
  <si>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</si>
  <si>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</si>
  <si>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</si>
  <si>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</si>
  <si>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</si>
  <si>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</si>
  <si>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</si>
  <si>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</si>
  <si>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</si>
  <si>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</si>
  <si>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</si>
  <si>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</si>
  <si>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</si>
  <si>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</si>
  <si>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</si>
  <si>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</si>
  <si>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</si>
  <si>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</si>
  <si>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</si>
  <si>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</si>
  <si>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</si>
  <si>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</si>
  <si>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</si>
  <si>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</si>
  <si>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</si>
  <si>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</si>
  <si>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</si>
  <si>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</si>
  <si>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</si>
  <si>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</si>
  <si>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</si>
  <si>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</si>
  <si>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</si>
  <si>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</si>
  <si>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</si>
  <si>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</si>
  <si>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</si>
  <si>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</si>
  <si>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</si>
  <si>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</si>
  <si>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</si>
  <si>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</si>
  <si>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</si>
  <si>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</si>
  <si>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</si>
  <si>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</si>
  <si>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</si>
  <si>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</si>
  <si>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</si>
  <si>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</si>
  <si>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</si>
  <si>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</si>
  <si>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</si>
  <si>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</si>
  <si>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</si>
  <si>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</si>
  <si>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</si>
  <si>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</si>
  <si>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</si>
  <si>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</si>
  <si>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</si>
  <si>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</si>
  <si>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</si>
  <si>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</si>
  <si>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</si>
  <si>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</si>
  <si>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</si>
  <si>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</si>
  <si>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</si>
  <si>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</si>
  <si>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</si>
  <si>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</si>
  <si>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</si>
  <si>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</si>
  <si>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</si>
  <si>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</si>
  <si>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</si>
  <si>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</si>
  <si>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</si>
  <si>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</si>
  <si>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</si>
  <si>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</si>
  <si>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</si>
  <si>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</si>
  <si>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</si>
  <si>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</si>
  <si>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</si>
  <si>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</si>
  <si>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</si>
  <si>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</si>
  <si>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</si>
  <si>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</si>
  <si>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</si>
  <si>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</si>
  <si>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</si>
  <si>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</si>
  <si>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</si>
  <si>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</si>
  <si>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</si>
  <si>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</si>
  <si>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</si>
  <si>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</si>
  <si>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</si>
  <si>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</si>
  <si>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</si>
  <si>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</si>
  <si>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</si>
  <si>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</si>
  <si>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</si>
  <si>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</si>
  <si>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</si>
  <si>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</si>
  <si>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</si>
  <si>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</si>
  <si>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</si>
  <si>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</si>
  <si>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</si>
  <si>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</si>
  <si>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</si>
  <si>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</si>
  <si>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</si>
  <si>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</si>
  <si>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</si>
  <si>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</si>
  <si>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</si>
  <si>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</si>
  <si>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</si>
  <si>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</si>
  <si>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</si>
  <si>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</si>
  <si>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</si>
  <si>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</si>
  <si>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</si>
  <si>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</si>
  <si>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</si>
  <si>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</si>
  <si>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</si>
  <si>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</si>
  <si>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</si>
  <si>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</si>
  <si>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</si>
  <si>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</si>
  <si>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</si>
  <si>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</si>
  <si>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</si>
  <si>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</si>
  <si>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</si>
  <si>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</si>
  <si>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</si>
  <si>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</si>
  <si>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</si>
  <si>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</si>
  <si>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</si>
  <si>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</si>
  <si>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</si>
  <si>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</si>
  <si>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</si>
  <si>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</si>
  <si>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</si>
  <si>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</si>
  <si>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</si>
  <si>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</si>
  <si>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</si>
  <si>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</si>
  <si>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</si>
  <si>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</si>
  <si>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</si>
  <si>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</si>
  <si>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</si>
  <si>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</si>
  <si>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</si>
  <si>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</si>
  <si>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</si>
  <si>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</si>
  <si>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</si>
  <si>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</si>
  <si>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</si>
  <si>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</si>
  <si>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</si>
  <si>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</si>
  <si>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</si>
  <si>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</si>
  <si>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</si>
  <si>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</si>
  <si>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</si>
  <si>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</si>
  <si>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</si>
  <si>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</si>
  <si>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</si>
  <si>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</si>
  <si>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</si>
  <si>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</si>
  <si>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</si>
  <si>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</si>
  <si>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</si>
  <si>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</si>
  <si>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</si>
  <si>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</si>
  <si>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</si>
  <si>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</si>
  <si>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</si>
  <si>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</si>
  <si>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</si>
  <si>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</si>
  <si>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</si>
  <si>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</si>
  <si>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</si>
  <si>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</si>
  <si>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</si>
  <si>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</si>
  <si>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</si>
  <si>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</si>
  <si>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</si>
  <si>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</si>
  <si>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</si>
  <si>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</si>
  <si>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</si>
  <si>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</si>
  <si>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</si>
  <si>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</si>
  <si>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</si>
  <si>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</si>
  <si>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</si>
  <si>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</si>
  <si>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</si>
  <si>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</si>
  <si>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</si>
  <si>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</si>
  <si>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</si>
  <si>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</si>
  <si>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</si>
  <si>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</si>
  <si>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</si>
  <si>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</si>
  <si>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</si>
  <si>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</si>
  <si>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</si>
  <si>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</si>
  <si>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</si>
  <si>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</si>
  <si>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</si>
  <si>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</si>
  <si>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</si>
  <si>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</si>
  <si>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</si>
  <si>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</si>
  <si>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</si>
  <si>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</si>
  <si>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</si>
  <si>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</si>
  <si>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</si>
  <si>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</si>
  <si>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</si>
  <si>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</si>
  <si>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</si>
  <si>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</si>
  <si>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</si>
  <si>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</si>
  <si>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</si>
  <si>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</si>
  <si>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</si>
  <si>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</si>
  <si>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</si>
  <si>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</si>
  <si>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</si>
  <si>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</si>
  <si>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</si>
  <si>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</si>
  <si>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</si>
  <si>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</si>
  <si>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</si>
  <si>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</si>
  <si>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</si>
  <si>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</si>
  <si>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</si>
  <si>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</si>
  <si>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</si>
  <si>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</si>
  <si>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</si>
  <si>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</si>
  <si>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</si>
  <si>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</si>
  <si>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</si>
  <si>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</si>
  <si>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</si>
  <si>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</si>
  <si>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</si>
  <si>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</si>
  <si>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</si>
  <si>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</si>
  <si>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</si>
  <si>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</si>
  <si>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</si>
  <si>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</si>
  <si>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</si>
  <si>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</si>
  <si>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</si>
  <si>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</si>
  <si>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</si>
  <si>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</si>
  <si>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</si>
  <si>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</si>
  <si>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</si>
  <si>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</si>
  <si>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</si>
  <si>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</si>
  <si>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</si>
  <si>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</si>
  <si>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</si>
  <si>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</si>
  <si>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</si>
  <si>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</si>
  <si>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</si>
  <si>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</si>
  <si>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</si>
  <si>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</si>
  <si>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</si>
  <si>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</si>
  <si>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</si>
  <si>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</si>
  <si>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</si>
  <si>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</si>
  <si>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</si>
  <si>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</si>
  <si>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</si>
  <si>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</si>
  <si>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</si>
  <si>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</si>
  <si>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</si>
  <si>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</si>
  <si>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</si>
  <si>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</si>
  <si>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</si>
  <si>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</si>
  <si>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</si>
  <si>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</si>
  <si>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</si>
  <si>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</si>
  <si>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</si>
  <si>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</si>
  <si>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</si>
  <si>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</si>
  <si>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</si>
  <si>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</si>
  <si>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</si>
  <si>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</si>
  <si>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</si>
  <si>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</si>
  <si>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</si>
  <si>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</si>
  <si>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</si>
  <si>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</si>
  <si>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</si>
  <si>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</si>
  <si>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</si>
  <si>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</si>
  <si>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</si>
  <si>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</si>
  <si>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</si>
  <si>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</si>
  <si>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</si>
  <si>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</si>
  <si>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</si>
  <si>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</si>
  <si>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</si>
  <si>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</si>
  <si>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</si>
  <si>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</si>
  <si>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</si>
  <si>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</si>
  <si>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</si>
  <si>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</si>
  <si>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</si>
  <si>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</si>
  <si>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</si>
  <si>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</si>
  <si>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</si>
  <si>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</si>
  <si>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</si>
  <si>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</si>
  <si>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</si>
  <si>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</si>
  <si>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</si>
  <si>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</si>
  <si>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</si>
  <si>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</si>
  <si>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</si>
  <si>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</si>
  <si>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</si>
  <si>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</si>
  <si>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</si>
  <si>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</si>
  <si>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</si>
  <si>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</si>
  <si>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</si>
  <si>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</si>
  <si>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</si>
  <si>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</si>
  <si>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</si>
  <si>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</si>
  <si>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</si>
  <si>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</si>
  <si>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</si>
  <si>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</si>
  <si>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</si>
  <si>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</si>
  <si>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</si>
  <si>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</si>
  <si>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</si>
  <si>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</si>
  <si>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</si>
  <si>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</si>
  <si>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</si>
  <si>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</si>
  <si>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</si>
  <si>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</si>
  <si>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</si>
  <si>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</si>
  <si>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</si>
  <si>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</si>
  <si>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</si>
  <si>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</si>
  <si>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</si>
  <si>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</si>
  <si>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</si>
  <si>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</si>
  <si>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</si>
  <si>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</si>
  <si>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</si>
  <si>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</si>
  <si>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</si>
  <si>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</si>
  <si>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</si>
  <si>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</si>
  <si>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</si>
  <si>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</si>
  <si>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</si>
  <si>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</si>
  <si>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</si>
  <si>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</si>
  <si>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</si>
  <si>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</si>
  <si>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</si>
  <si>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</si>
  <si>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</si>
  <si>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</si>
  <si>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</si>
  <si>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</si>
  <si>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</si>
  <si>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</si>
  <si>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</si>
  <si>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</si>
  <si>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</si>
  <si>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</si>
  <si>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</si>
  <si>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</si>
  <si>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</si>
  <si>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</si>
  <si>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</si>
  <si>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</si>
  <si>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</si>
  <si>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</si>
  <si>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</si>
  <si>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</si>
  <si>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</si>
  <si>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</si>
  <si>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</si>
  <si>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</si>
  <si>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</si>
  <si>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</si>
  <si>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</si>
  <si>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</si>
  <si>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</si>
  <si>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</si>
  <si>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</si>
  <si>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</si>
  <si>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</si>
  <si>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</si>
  <si>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</si>
  <si>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</si>
  <si>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</si>
  <si>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</si>
  <si>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</si>
  <si>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</si>
  <si>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</si>
  <si>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</si>
  <si>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</si>
  <si>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</si>
  <si>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</si>
  <si>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</si>
  <si>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</si>
  <si>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</si>
  <si>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</si>
  <si>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</si>
  <si>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</si>
  <si>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</si>
  <si>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</si>
  <si>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</si>
  <si>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</si>
  <si>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</si>
  <si>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</si>
  <si>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</si>
  <si>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</si>
  <si>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</si>
  <si>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</si>
  <si>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</si>
  <si>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</si>
  <si>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</si>
  <si>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</si>
  <si>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</si>
  <si>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</si>
  <si>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</si>
  <si>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</si>
  <si>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</si>
  <si>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</si>
  <si>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</si>
  <si>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</si>
  <si>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</si>
  <si>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</si>
  <si>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</si>
  <si>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</si>
  <si>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</si>
  <si>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</si>
  <si>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</si>
  <si>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</si>
  <si>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</si>
  <si>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</si>
  <si>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</si>
  <si>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</si>
  <si>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</si>
  <si>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</si>
  <si>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</si>
  <si>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</si>
  <si>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</si>
  <si>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</si>
  <si>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</si>
  <si>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</si>
  <si>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</si>
  <si>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</si>
  <si>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</si>
  <si>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</si>
  <si>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</si>
  <si>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</si>
  <si>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</si>
  <si>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</si>
  <si>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</si>
  <si>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</si>
  <si>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</si>
  <si>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</si>
  <si>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</si>
  <si>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</si>
  <si>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</si>
  <si>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</si>
  <si>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</si>
  <si>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</si>
  <si>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</si>
  <si>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</si>
  <si>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</si>
  <si>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</si>
  <si>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</si>
  <si>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</si>
  <si>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</si>
  <si>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</si>
  <si>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</si>
  <si>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</si>
  <si>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</si>
  <si>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</si>
  <si>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</si>
  <si>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</si>
  <si>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</si>
  <si>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</si>
  <si>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</si>
  <si>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</si>
  <si>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</si>
  <si>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</si>
  <si>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</si>
  <si>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</si>
  <si>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</si>
  <si>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</si>
  <si>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</si>
  <si>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</si>
  <si>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</si>
  <si>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</si>
  <si>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</si>
  <si>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</si>
  <si>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</si>
  <si>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</si>
  <si>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</si>
  <si>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</si>
  <si>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</si>
  <si>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</si>
  <si>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</si>
  <si>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</si>
  <si>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</si>
  <si>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</si>
  <si>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</si>
  <si>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</si>
  <si>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</si>
  <si>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</si>
  <si>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</si>
  <si>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</si>
  <si>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</si>
  <si>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</si>
  <si>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</si>
  <si>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</si>
  <si>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</si>
  <si>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</si>
  <si>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</si>
  <si>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</si>
  <si>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</si>
  <si>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</si>
  <si>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</si>
  <si>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</si>
  <si>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</si>
  <si>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</si>
  <si>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</si>
  <si>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</si>
  <si>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</si>
  <si>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</si>
  <si>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</si>
  <si>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</si>
  <si>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</si>
  <si>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</si>
  <si>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</si>
  <si>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</si>
  <si>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</si>
  <si>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</si>
  <si>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</si>
  <si>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</si>
  <si>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</si>
  <si>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</si>
  <si>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</si>
  <si>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</si>
  <si>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</si>
  <si>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</si>
  <si>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</si>
  <si>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</si>
  <si>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</si>
  <si>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</si>
  <si>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</si>
  <si>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</si>
  <si>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</si>
  <si>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</si>
  <si>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</si>
  <si>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</si>
  <si>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</si>
  <si>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</si>
  <si>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</si>
  <si>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</si>
  <si>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</si>
  <si>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</si>
  <si>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</si>
  <si>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</si>
  <si>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</si>
  <si>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</si>
  <si>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</si>
  <si>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</si>
  <si>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</si>
  <si>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</si>
  <si>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</si>
  <si>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</si>
  <si>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</si>
  <si>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</si>
  <si>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</si>
  <si>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</si>
  <si>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</si>
  <si>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</si>
  <si>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</si>
  <si>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</si>
  <si>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</si>
  <si>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</si>
  <si>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</si>
  <si>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</si>
  <si>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</si>
  <si>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</si>
  <si>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</si>
  <si>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</si>
  <si>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</si>
  <si>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</si>
  <si>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</si>
  <si>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</si>
  <si>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</si>
  <si>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</si>
  <si>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</si>
  <si>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</si>
  <si>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</si>
  <si>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</si>
  <si>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</si>
  <si>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</si>
  <si>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</si>
  <si>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</si>
  <si>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</si>
  <si>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</si>
  <si>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</si>
  <si>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</si>
  <si>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</si>
  <si>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</si>
  <si>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</si>
  <si>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</si>
  <si>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</si>
  <si>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</si>
  <si>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</si>
  <si>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</si>
  <si>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</si>
  <si>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</si>
  <si>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</si>
  <si>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</si>
  <si>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</si>
  <si>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</si>
  <si>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</si>
  <si>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</si>
  <si>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</si>
  <si>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</si>
  <si>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</si>
  <si>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</si>
  <si>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</si>
  <si>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</si>
  <si>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</si>
  <si>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</si>
  <si>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</si>
  <si>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</si>
  <si>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</si>
  <si>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</si>
  <si>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</si>
  <si>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</si>
  <si>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</si>
  <si>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</si>
  <si>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</si>
  <si>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</si>
  <si>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</si>
  <si>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</si>
  <si>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</si>
  <si>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</si>
  <si>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</si>
  <si>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</si>
  <si>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</si>
  <si>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</si>
  <si>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</si>
  <si>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</si>
  <si>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</si>
  <si>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</si>
  <si>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</si>
  <si>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</si>
  <si>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</si>
  <si>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</si>
  <si>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</si>
  <si>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</si>
  <si>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</si>
  <si>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</si>
  <si>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</si>
  <si>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</si>
  <si>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</si>
  <si>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</si>
  <si>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</si>
  <si>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</si>
  <si>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</si>
  <si>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</si>
  <si>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</si>
  <si>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</si>
  <si>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</si>
  <si>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</si>
  <si>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</si>
  <si>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</si>
  <si>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</si>
  <si>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</si>
  <si>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</si>
  <si>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</si>
  <si>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</si>
  <si>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</si>
  <si>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</si>
  <si>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</si>
  <si>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</si>
  <si>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</si>
  <si>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</si>
  <si>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</si>
  <si>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</si>
  <si>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</si>
  <si>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</si>
  <si>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</si>
  <si>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</si>
  <si>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</si>
  <si>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</si>
  <si>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</si>
  <si>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</si>
  <si>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</si>
  <si>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</si>
  <si>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</si>
  <si>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</si>
  <si>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</si>
  <si>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</si>
  <si>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</si>
  <si>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</si>
  <si>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</si>
  <si>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</si>
  <si>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</si>
  <si>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</si>
  <si>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</si>
  <si>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</si>
  <si>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</si>
  <si>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</si>
  <si>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</si>
  <si>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</si>
  <si>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</si>
  <si>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</si>
  <si>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</si>
  <si>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</si>
  <si>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</si>
  <si>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</si>
  <si>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</si>
  <si>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</si>
  <si>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</si>
  <si>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</si>
  <si>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</si>
  <si>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</si>
  <si>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</si>
  <si>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</si>
  <si>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</si>
  <si>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</si>
  <si>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</si>
  <si>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</si>
  <si>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</si>
  <si>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</si>
  <si>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</si>
  <si>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</si>
  <si>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</si>
  <si>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</si>
  <si>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</si>
  <si>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</si>
  <si>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</si>
  <si>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</si>
  <si>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</si>
  <si>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</si>
  <si>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</si>
  <si>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</si>
  <si>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</si>
  <si>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</si>
  <si>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</si>
  <si>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</si>
  <si>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</si>
  <si>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</si>
  <si>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</si>
  <si>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</si>
  <si>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</si>
  <si>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</si>
  <si>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</si>
  <si>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</si>
  <si>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</si>
  <si>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</si>
  <si>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</si>
  <si>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</si>
  <si>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</si>
  <si>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</si>
  <si>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</si>
  <si>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</si>
  <si>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</si>
  <si>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</si>
  <si>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</si>
  <si>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</si>
  <si>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</si>
  <si>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</si>
  <si>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</si>
  <si>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</si>
  <si>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</si>
  <si>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</si>
  <si>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</si>
  <si>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</si>
  <si>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</si>
  <si>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</si>
  <si>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</si>
  <si>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</si>
  <si>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</si>
  <si>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</si>
  <si>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</si>
  <si>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</si>
  <si>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</si>
  <si>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</si>
  <si>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</si>
  <si>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</si>
  <si>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</si>
  <si>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</si>
  <si>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</si>
  <si>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</si>
  <si>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</si>
  <si>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</si>
  <si>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</si>
  <si>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</si>
  <si>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</si>
  <si>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</si>
  <si>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</si>
  <si>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</si>
  <si>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</si>
  <si>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</si>
  <si>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</si>
  <si>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</si>
  <si>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</si>
  <si>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</si>
  <si>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</si>
  <si>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</si>
  <si>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</si>
  <si>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</si>
  <si>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</si>
  <si>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</si>
  <si>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</si>
  <si>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</si>
  <si>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</si>
  <si>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</si>
  <si>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</si>
  <si>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</si>
  <si>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</si>
  <si>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</si>
  <si>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</si>
  <si>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</si>
  <si>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</si>
  <si>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</si>
  <si>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</si>
  <si>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</si>
  <si>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</si>
  <si>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</si>
  <si>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</si>
  <si>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</si>
  <si>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</si>
  <si>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</si>
  <si>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</si>
  <si>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</si>
  <si>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</si>
  <si>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</si>
  <si>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</si>
  <si>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</si>
  <si>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</si>
  <si>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</si>
  <si>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</si>
  <si>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</si>
  <si>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</si>
  <si>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</si>
  <si>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</si>
  <si>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</si>
  <si>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</si>
  <si>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</si>
  <si>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</si>
  <si>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</si>
  <si>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</si>
  <si>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</si>
  <si>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</si>
  <si>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</si>
  <si>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</si>
  <si>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</si>
  <si>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</si>
  <si>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</si>
  <si>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</si>
  <si>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</si>
  <si>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</si>
  <si>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</si>
  <si>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</si>
  <si>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</si>
  <si>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</si>
  <si>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</si>
  <si>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</si>
  <si>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</si>
  <si>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</si>
  <si>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</si>
  <si>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</si>
  <si>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</si>
  <si>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</si>
  <si>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</si>
  <si>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</si>
  <si>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</si>
  <si>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</si>
  <si>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</si>
  <si>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</si>
  <si>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</si>
  <si>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</si>
  <si>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</si>
  <si>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</si>
  <si>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</si>
  <si>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</si>
  <si>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</si>
  <si>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</si>
  <si>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</si>
  <si>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</si>
  <si>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</si>
  <si>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</si>
  <si>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</si>
  <si>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</si>
  <si>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</si>
  <si>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</si>
  <si>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</si>
  <si>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</si>
  <si>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</si>
  <si>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</si>
  <si>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</si>
  <si>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</si>
  <si>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</si>
  <si>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</si>
  <si>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</si>
  <si>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</si>
  <si>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</si>
  <si>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</si>
  <si>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</si>
  <si>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</si>
  <si>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</si>
  <si>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</si>
  <si>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</si>
  <si>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</si>
  <si>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</si>
  <si>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</si>
  <si>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</si>
  <si>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</si>
  <si>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</si>
  <si>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</si>
  <si>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</si>
  <si>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</si>
  <si>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</si>
  <si>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</si>
  <si>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</si>
  <si>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</si>
  <si>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</si>
  <si>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</si>
  <si>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</si>
  <si>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</si>
  <si>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</si>
  <si>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</si>
  <si>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</si>
  <si>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</si>
  <si>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</si>
  <si>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</si>
  <si>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</si>
  <si>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</si>
  <si>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</si>
  <si>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</si>
  <si>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</si>
  <si>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</si>
  <si>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</si>
  <si>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</si>
  <si>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</si>
  <si>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</si>
  <si>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</si>
  <si>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</si>
  <si>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</si>
  <si>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</si>
  <si>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</si>
  <si>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</si>
  <si>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</si>
  <si>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</si>
  <si>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</si>
  <si>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</si>
  <si>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</si>
  <si>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</si>
  <si>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</si>
  <si>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</si>
  <si>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</si>
  <si>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</si>
  <si>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</si>
  <si>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</si>
  <si>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</si>
  <si>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</si>
  <si>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</si>
  <si>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</si>
  <si>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</si>
  <si>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</si>
  <si>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</si>
  <si>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</si>
  <si>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</si>
  <si>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</si>
  <si>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</si>
  <si>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</si>
  <si>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</si>
  <si>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</si>
  <si>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</si>
  <si>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</si>
  <si>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</si>
  <si>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</si>
  <si>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</si>
  <si>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</si>
  <si>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</si>
  <si>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</si>
  <si>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</si>
  <si>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</si>
  <si>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</si>
  <si>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</si>
  <si>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</si>
  <si>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</si>
  <si>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</si>
  <si>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</si>
  <si>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</si>
  <si>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</si>
  <si>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</si>
  <si>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</si>
  <si>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</si>
  <si>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</si>
  <si>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</si>
  <si>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</si>
  <si>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</si>
  <si>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</si>
  <si>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</si>
  <si>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</si>
  <si>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</si>
  <si>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</si>
  <si>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</si>
  <si>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</si>
  <si>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</si>
  <si>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</si>
  <si>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</si>
  <si>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</si>
  <si>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</si>
  <si>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</si>
  <si>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</si>
  <si>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</si>
  <si>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</si>
  <si>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</si>
  <si>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</si>
  <si>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</si>
  <si>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</si>
  <si>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</si>
  <si>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</si>
  <si>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</si>
  <si>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</si>
  <si>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</si>
  <si>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</si>
  <si>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</si>
  <si>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</si>
  <si>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</si>
  <si>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</si>
  <si>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</si>
  <si>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</si>
  <si>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</si>
  <si>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</si>
  <si>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</si>
  <si>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</si>
  <si>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</si>
  <si>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</si>
  <si>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</si>
  <si>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</si>
  <si>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</si>
  <si>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</si>
  <si>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</si>
  <si>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</si>
  <si>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</si>
  <si>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</si>
  <si>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</si>
  <si>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</si>
  <si>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</si>
  <si>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</si>
  <si>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</si>
  <si>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</si>
  <si>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</si>
  <si>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</si>
  <si>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</si>
  <si>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</si>
  <si>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</si>
  <si>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</si>
  <si>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</si>
  <si>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</si>
  <si>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</si>
  <si>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</si>
  <si>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</si>
  <si>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</si>
  <si>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</si>
  <si>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</si>
  <si>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</si>
  <si>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</si>
  <si>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</si>
  <si>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</si>
  <si>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</si>
  <si>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</si>
  <si>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Puesta a tierra completa</t>
  </si>
  <si>
    <t>Tableros de comando y medición trifasicos completos</t>
  </si>
  <si>
    <t>Proyecto Ejecutivo y Replanteo</t>
  </si>
  <si>
    <t>M.</t>
  </si>
  <si>
    <t>LICITACIÓN PRIVADA N°:</t>
  </si>
  <si>
    <t xml:space="preserve">Iluminación Calle Chacabuco (R.P. N°64) desde Calle N°8 hasta Calle N°11 </t>
  </si>
  <si>
    <t>Departamento Pocito</t>
  </si>
  <si>
    <t>10/23</t>
  </si>
  <si>
    <t>Columnas metálicas simple 8mts c/brazo recto</t>
  </si>
  <si>
    <t>Columnas metálicas doble 8mts c/brazo recto</t>
  </si>
  <si>
    <t>Luminaria LED de potencia 110w</t>
  </si>
  <si>
    <t>Tendido de Conductor 3x1x25/50mm</t>
  </si>
  <si>
    <t>Estructura de retención, alineación y terminal para cable preensamblado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</si>
</sst>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0.00_-;\-&quot;$&quot;* #,##0.00_-;_-&quot;$&quot;* &quot;-&quot;??_-;_-@_-"/>
    <numFmt numFmtId="43" formatCode="_-* #,##0.00_-;\-* #,##0.00_-;_-* &quot;-&quot;??_-;_-@_-"/>
    <numFmt numFmtId="164" formatCode="_-&quot;$&quot;\ * #,##0.00_-;\-&quot;$&quot;\ * #,##0.00_-;_-&quot;$&quot;\ * &quot;-&quot;??_-;_-@_-"/>
    <numFmt numFmtId="165" formatCode="_ * #,##0.00_ ;_ * \-#,##0.00_ ;_ * &quot;-&quot;??_ ;_ @_ "/>
    <numFmt numFmtId="166" formatCode="&quot;$&quot;\ #,##0;&quot;$&quot;\ \-#,##0"/>
    <numFmt numFmtId="167" formatCode="&quot;$&quot;\ #,##0.00;&quot;$&quot;\ \-#,##0.00"/>
    <numFmt numFmtId="168" formatCode="_ &quot;$&quot;\ * #,##0.00_ ;_ &quot;$&quot;\ * \-#,##0.00_ ;_ &quot;$&quot;\ * &quot;-&quot;??_ ;_ @_ "/>
    <numFmt numFmtId="169" formatCode="&quot;$&quot;#,##0_);\(&quot;$&quot;#,##0\)"/>
    <numFmt numFmtId="170" formatCode="_(* #,##0.00_);_(* \(#,##0.00\);_(*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u/>
      <sz val="8"/>
      <name val="Arial"/>
      <family val="2"/>
    </font>
    <font>
      <sz val="10"/>
      <name val="Arial"/>
      <family val="2"/>
    </font>
    <font>
      <b/>
      <sz val="10"/>
      <color rgb="FFFF0000"/>
      <name val="Arial"/>
      <family val="2"/>
    </font>
    <font>
      <sz val="16"/>
      <color theme="1"/>
      <name val="Calibri"/>
      <family val="2"/>
      <scheme val="minor"/>
    </font>
    <font>
      <b/>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5" fontId="2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5" fontId="25" fillId="0" borderId="0" applyFont="0" applyFill="0" applyBorder="0" applyAlignment="0" applyProtection="0"/>
    <xf numFmtId="186" fontId="7" fillId="0" borderId="0" applyFont="0" applyFill="0" applyBorder="0" applyAlignment="0" applyProtection="0"/>
    <xf numFmtId="165"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44" fontId="2" fillId="0" borderId="0" applyFont="0" applyFill="0" applyBorder="0" applyAlignment="0" applyProtection="0"/>
    <xf numFmtId="169"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5" fontId="38" fillId="0" borderId="0" applyFont="0" applyFill="0" applyBorder="0" applyAlignment="0" applyProtection="0"/>
  </cellStyleXfs>
  <cellXfs count="39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8"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4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4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5" fontId="0" fillId="0" borderId="0" xfId="29" applyFont="1" applyFill="1" applyAlignment="1" applyProtection="1">
      <alignment vertical="center"/>
    </xf>
    <xf numFmtId="44" fontId="39"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5" fontId="0" fillId="0" borderId="0" xfId="83" applyFont="1" applyFill="1" applyAlignment="1" applyProtection="1">
      <alignment vertical="center"/>
      <protection hidden="1"/>
    </xf>
    <xf numFmtId="165"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5" fontId="12" fillId="0" borderId="9" xfId="29" applyFont="1" applyBorder="1" applyAlignment="1">
      <alignment vertical="center"/>
    </xf>
    <xf numFmtId="165"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7" fillId="4" borderId="0" xfId="0" applyFont="1" applyFill="1" applyAlignment="1" applyProtection="1">
      <alignment horizontal="center" vertical="center"/>
    </xf>
    <xf numFmtId="0" fontId="41" fillId="0" borderId="0" xfId="7" applyFont="1" applyFill="1" applyBorder="1" applyAlignment="1" applyProtection="1">
      <alignment vertical="center"/>
      <protection hidden="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40" fillId="0" borderId="0" xfId="3" applyFont="1" applyAlignment="1">
      <alignment horizontal="center"/>
    </xf>
    <xf numFmtId="0" fontId="40"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PTyCI!$E$11:$J$11</c15:sqref>
                  </c15:fullRef>
                </c:ext>
              </c:extLst>
              <c:f>PTyCI!$F$11:$J$11</c:f>
              <c:numCache>
                <c:formatCode>"Mes "#,#00\ </c:formatCode>
                <c:ptCount val="5"/>
                <c:pt idx="0">
                  <c:v>1</c:v>
                </c:pt>
                <c:pt idx="1">
                  <c:v>2</c:v>
                </c:pt>
                <c:pt idx="2">
                  <c:v>3</c:v>
                </c:pt>
                <c:pt idx="3">
                  <c:v>4</c:v>
                </c:pt>
                <c:pt idx="4">
                  <c:v>5</c:v>
                </c:pt>
              </c:numCache>
            </c:numRef>
          </c:cat>
          <c:val>
            <c:numRef>
              <c:extLst>
                <c:ext xmlns:c15="http://schemas.microsoft.com/office/drawing/2012/chart" uri="{02D57815-91ED-43cb-92C2-25804820EDAC}">
                  <c15:fullRef>
                    <c15:sqref>PTyCI!$E$26:$J$26</c15:sqref>
                  </c15:fullRef>
                </c:ext>
              </c:extLst>
              <c:f>PTyCI!$F$26:$J$26</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2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PTyCI!$E$11:$J$11</c15:sqref>
                  </c15:fullRef>
                </c:ext>
              </c:extLst>
              <c:f>PTyCI!$F$11:$J$11</c:f>
              <c:numCache>
                <c:formatCode>"Mes "#,#00\ </c:formatCode>
                <c:ptCount val="5"/>
                <c:pt idx="0">
                  <c:v>1</c:v>
                </c:pt>
                <c:pt idx="1">
                  <c:v>2</c:v>
                </c:pt>
                <c:pt idx="2">
                  <c:v>3</c:v>
                </c:pt>
                <c:pt idx="3">
                  <c:v>4</c:v>
                </c:pt>
                <c:pt idx="4">
                  <c:v>5</c:v>
                </c:pt>
              </c:numCache>
            </c:numRef>
          </c:cat>
          <c:val>
            <c:numRef>
              <c:extLst>
                <c:ext xmlns:c15="http://schemas.microsoft.com/office/drawing/2012/chart" uri="{02D57815-91ED-43cb-92C2-25804820EDAC}">
                  <c15:fullRef>
                    <c15:sqref>PTyCI!$E$27:$J$27</c15:sqref>
                  </c15:fullRef>
                </c:ext>
              </c:extLst>
              <c:f>PTyCI!$F$27:$J$27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50351440"/>
        <c:axId val="950356336"/>
      </c:lineChart>
      <c:catAx>
        <c:axId val="950351440"/>
        <c:scaling>
          <c:orientation val="minMax"/>
        </c:scaling>
        <c:delete val="0"/>
        <c:axPos val="b"/>
        <c:title>
          <c:tx>
            <c:rich>
              <a:bodyPr/>
              <a:lstStyle/>
              <a:p>
                <a:pPr>
                  <a:defRPr/>
                </a:pPr>
                <a:r>
                  <a:rPr lang="es-MX"/>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pt-PT"/>
          </a:p>
        </c:txPr>
        <c:crossAx val="950356336"/>
        <c:crossesAt val="0"/>
        <c:auto val="1"/>
        <c:lblAlgn val="ctr"/>
        <c:lblOffset val="100"/>
        <c:noMultiLvlLbl val="0"/>
      </c:catAx>
      <c:valAx>
        <c:axId val="950356336"/>
        <c:scaling>
          <c:orientation val="minMax"/>
          <c:max val="1"/>
        </c:scaling>
        <c:delete val="0"/>
        <c:axPos val="l"/>
        <c:majorGridlines/>
        <c:title>
          <c:tx>
            <c:rich>
              <a:bodyPr/>
              <a:lstStyle/>
              <a:p>
                <a:pPr>
                  <a:defRPr/>
                </a:pPr>
                <a:r>
                  <a:rPr lang="es-MX"/>
                  <a:t>Porcentaje</a:t>
                </a:r>
                <a:r>
                  <a:rPr lang="es-MX" baseline="0"/>
                  <a:t> de Avance</a:t>
                </a:r>
                <a:endParaRPr lang="es-MX"/>
              </a:p>
            </c:rich>
          </c:tx>
          <c:overlay val="0"/>
        </c:title>
        <c:numFmt formatCode="0%" sourceLinked="0"/>
        <c:majorTickMark val="out"/>
        <c:minorTickMark val="none"/>
        <c:tickLblPos val="nextTo"/>
        <c:txPr>
          <a:bodyPr/>
          <a:lstStyle/>
          <a:p>
            <a:pPr>
              <a:defRPr baseline="0">
                <a:latin typeface="Arial" pitchFamily="34" charset="0"/>
              </a:defRPr>
            </a:pPr>
            <a:endParaRPr lang="pt-PT"/>
          </a:p>
        </c:txPr>
        <c:crossAx val="950351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PTyCI!$E$11:$J$11</c:f>
              <c:numCache>
                <c:formatCode>"Mes "#,#00\ </c:formatCode>
                <c:ptCount val="6"/>
                <c:pt idx="0" formatCode="General">
                  <c:v>0</c:v>
                </c:pt>
                <c:pt idx="1">
                  <c:v>1</c:v>
                </c:pt>
                <c:pt idx="2">
                  <c:v>2</c:v>
                </c:pt>
                <c:pt idx="3">
                  <c:v>3</c:v>
                </c:pt>
                <c:pt idx="4">
                  <c:v>4</c:v>
                </c:pt>
                <c:pt idx="5">
                  <c:v>5</c:v>
                </c:pt>
              </c:numCache>
            </c:numRef>
          </c:cat>
          <c:val>
            <c:numRef>
              <c:f>PTyCI!$E$29:$J$29</c:f>
              <c:numCache>
                <c:formatCode>_("$"* #,##0.00_);_("$"* \(#,##0.00\);_("$"* "-"??_);_(@_)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PTyCI!$E$11:$J$11</c:f>
              <c:numCache>
                <c:formatCode>"Mes "#,#00\ </c:formatCode>
                <c:ptCount val="6"/>
                <c:pt idx="0" formatCode="General">
                  <c:v>0</c:v>
                </c:pt>
                <c:pt idx="1">
                  <c:v>1</c:v>
                </c:pt>
                <c:pt idx="2">
                  <c:v>2</c:v>
                </c:pt>
                <c:pt idx="3">
                  <c:v>3</c:v>
                </c:pt>
                <c:pt idx="4">
                  <c:v>4</c:v>
                </c:pt>
                <c:pt idx="5">
                  <c:v>5</c:v>
                </c:pt>
              </c:numCache>
            </c:numRef>
          </c:cat>
          <c:val>
            <c:numRef>
              <c:f>PTyCI!$E$30:$J$30</c:f>
              <c:numCache>
                <c:formatCode>_("$"* #,##0.00_);_("$"* \(#,##0.00\);_("$"* "-"??_);_(@_)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50357424"/>
        <c:axId val="950354160"/>
      </c:lineChart>
      <c:catAx>
        <c:axId val="9503574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pt-PT"/>
          </a:p>
        </c:txPr>
        <c:crossAx val="950354160"/>
        <c:crosses val="autoZero"/>
        <c:auto val="1"/>
        <c:lblAlgn val="ctr"/>
        <c:lblOffset val="100"/>
        <c:noMultiLvlLbl val="0"/>
      </c:catAx>
      <c:valAx>
        <c:axId val="9503541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503574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42333</xdr:colOff>
      <xdr:row>0</xdr:row>
      <xdr:rowOff>21167</xdr:rowOff>
    </xdr:from>
    <xdr:to>
      <xdr:col>15</xdr:col>
      <xdr:colOff>47333</xdr:colOff>
      <xdr:row>38</xdr:row>
      <xdr:rowOff>77417</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38</xdr:row>
      <xdr:rowOff>75300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2" t="s">
        <v>318</v>
      </c>
      <c r="B3" s="221" t="s">
        <v>48</v>
      </c>
      <c r="C3" s="222"/>
      <c r="D3" s="222"/>
      <c r="E3" s="342" t="s">
        <v>49</v>
      </c>
    </row>
    <row r="4" spans="1:5" ht="15" customHeight="1" x14ac:dyDescent="0.2">
      <c r="A4" s="342"/>
      <c r="B4" s="221" t="s">
        <v>50</v>
      </c>
      <c r="C4" s="222"/>
      <c r="D4" s="222"/>
      <c r="E4" s="342"/>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2" t="s">
        <v>318</v>
      </c>
      <c r="B225" s="342" t="s">
        <v>48</v>
      </c>
      <c r="C225" s="342"/>
      <c r="D225" s="342"/>
      <c r="E225" s="342" t="s">
        <v>49</v>
      </c>
    </row>
    <row r="226" spans="1:5" ht="15" customHeight="1" x14ac:dyDescent="0.2">
      <c r="A226" s="342"/>
      <c r="B226" s="342" t="s">
        <v>50</v>
      </c>
      <c r="C226" s="342"/>
      <c r="D226" s="342"/>
      <c r="E226" s="342"/>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2" t="s">
        <v>318</v>
      </c>
      <c r="B237" s="342" t="s">
        <v>48</v>
      </c>
      <c r="C237" s="342"/>
      <c r="D237" s="342"/>
      <c r="E237" s="342" t="s">
        <v>307</v>
      </c>
    </row>
    <row r="238" spans="1:5" ht="15" customHeight="1" x14ac:dyDescent="0.2">
      <c r="A238" s="342"/>
      <c r="B238" s="342"/>
      <c r="C238" s="342"/>
      <c r="D238" s="342"/>
      <c r="E238" s="342"/>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2" t="s">
        <v>318</v>
      </c>
      <c r="B264" s="342" t="s">
        <v>48</v>
      </c>
      <c r="C264" s="342"/>
      <c r="D264" s="342"/>
      <c r="E264" s="342" t="s">
        <v>307</v>
      </c>
    </row>
    <row r="265" spans="1:496" ht="15" customHeight="1" x14ac:dyDescent="0.2">
      <c r="A265" s="342"/>
      <c r="B265" s="342"/>
      <c r="C265" s="342"/>
      <c r="D265" s="342"/>
      <c r="E265" s="342"/>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2" t="s">
        <v>318</v>
      </c>
      <c r="B273" s="342" t="s">
        <v>48</v>
      </c>
      <c r="C273" s="342"/>
      <c r="D273" s="342"/>
      <c r="E273" s="342" t="s">
        <v>320</v>
      </c>
    </row>
    <row r="274" spans="1:496" ht="15" customHeight="1" x14ac:dyDescent="0.2">
      <c r="A274" s="342"/>
      <c r="B274" s="342" t="s">
        <v>50</v>
      </c>
      <c r="C274" s="342"/>
      <c r="D274" s="342"/>
      <c r="E274" s="342"/>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2" t="s">
        <v>318</v>
      </c>
      <c r="B288" s="342" t="s">
        <v>48</v>
      </c>
      <c r="C288" s="342"/>
      <c r="D288" s="342"/>
      <c r="E288" s="342" t="s">
        <v>329</v>
      </c>
    </row>
    <row r="289" spans="1:5" ht="15" customHeight="1" x14ac:dyDescent="0.2">
      <c r="A289" s="342"/>
      <c r="B289" s="342" t="s">
        <v>50</v>
      </c>
      <c r="C289" s="342"/>
      <c r="D289" s="342"/>
      <c r="E289" s="342"/>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2" t="s">
        <v>318</v>
      </c>
      <c r="B303" s="342" t="s">
        <v>48</v>
      </c>
      <c r="C303" s="342"/>
      <c r="D303" s="342"/>
      <c r="E303" s="342" t="s">
        <v>49</v>
      </c>
    </row>
    <row r="304" spans="1:5" ht="15" customHeight="1" x14ac:dyDescent="0.2">
      <c r="A304" s="342"/>
      <c r="B304" s="342" t="s">
        <v>50</v>
      </c>
      <c r="C304" s="342"/>
      <c r="D304" s="342"/>
      <c r="E304" s="342"/>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2" t="s">
        <v>318</v>
      </c>
      <c r="B450" s="342" t="s">
        <v>452</v>
      </c>
      <c r="C450" s="342"/>
      <c r="D450" s="342"/>
      <c r="E450" s="342" t="s">
        <v>49</v>
      </c>
    </row>
    <row r="451" spans="1:5" ht="15" customHeight="1" x14ac:dyDescent="0.2">
      <c r="A451" s="342"/>
      <c r="B451" s="342" t="s">
        <v>453</v>
      </c>
      <c r="C451" s="342"/>
      <c r="D451" s="342"/>
      <c r="E451" s="342"/>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2" t="s">
        <v>252</v>
      </c>
      <c r="C487" s="222"/>
      <c r="D487" s="222"/>
      <c r="E487" s="342" t="s">
        <v>253</v>
      </c>
    </row>
    <row r="488" spans="1:5" ht="15" customHeight="1" x14ac:dyDescent="0.2">
      <c r="A488" s="222"/>
      <c r="B488" s="342"/>
      <c r="C488" s="222"/>
      <c r="D488" s="222"/>
      <c r="E488" s="342"/>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2" t="s">
        <v>252</v>
      </c>
      <c r="C511" s="222"/>
      <c r="D511" s="222"/>
      <c r="E511" s="342" t="s">
        <v>253</v>
      </c>
    </row>
    <row r="512" spans="1:5" ht="15" customHeight="1" x14ac:dyDescent="0.2">
      <c r="A512" s="222"/>
      <c r="B512" s="342"/>
      <c r="C512" s="222"/>
      <c r="D512" s="222"/>
      <c r="E512" s="342"/>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2" t="s">
        <v>318</v>
      </c>
      <c r="B530" s="342" t="s">
        <v>48</v>
      </c>
      <c r="C530" s="342"/>
      <c r="D530" s="342"/>
      <c r="E530" s="342" t="s">
        <v>49</v>
      </c>
    </row>
    <row r="531" spans="1:5" ht="15" customHeight="1" x14ac:dyDescent="0.2">
      <c r="A531" s="342"/>
      <c r="B531" s="342" t="s">
        <v>50</v>
      </c>
      <c r="C531" s="342"/>
      <c r="D531" s="342"/>
      <c r="E531" s="342"/>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44"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1218</v>
      </c>
      <c r="C8" s="275"/>
      <c r="D8" s="273" t="s">
        <v>1326</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1284</v>
      </c>
      <c r="B10" s="277" t="s">
        <v>1218</v>
      </c>
      <c r="C10" s="86"/>
      <c r="D10" s="83" t="s">
        <v>1220</v>
      </c>
      <c r="E10" s="83" t="str">
        <f t="shared" si="0"/>
        <v>Camión volcador</v>
      </c>
    </row>
    <row r="11" spans="1:6" x14ac:dyDescent="0.2">
      <c r="A11" s="276" t="s">
        <v>1288</v>
      </c>
      <c r="B11" s="277" t="s">
        <v>1218</v>
      </c>
      <c r="C11" s="86"/>
      <c r="D11" s="83" t="s">
        <v>1220</v>
      </c>
      <c r="E11" s="83" t="str">
        <f t="shared" si="0"/>
        <v>Camión volcador</v>
      </c>
    </row>
    <row r="12" spans="1:6" x14ac:dyDescent="0.2">
      <c r="A12" s="276" t="s">
        <v>1287</v>
      </c>
      <c r="B12" s="277" t="s">
        <v>1218</v>
      </c>
      <c r="C12" s="86"/>
      <c r="D12" s="83" t="s">
        <v>1220</v>
      </c>
      <c r="E12" s="83" t="str">
        <f t="shared" si="0"/>
        <v>Camión volcador</v>
      </c>
    </row>
    <row r="13" spans="1:6" x14ac:dyDescent="0.2">
      <c r="A13" s="276" t="s">
        <v>1281</v>
      </c>
      <c r="B13" s="277" t="s">
        <v>1218</v>
      </c>
      <c r="C13" s="86"/>
      <c r="D13" s="83" t="s">
        <v>1220</v>
      </c>
      <c r="E13" s="83" t="str">
        <f t="shared" si="0"/>
        <v>Camión volcador</v>
      </c>
    </row>
    <row r="14" spans="1:6" x14ac:dyDescent="0.2">
      <c r="A14" s="278" t="s">
        <v>1278</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29"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1240</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1228</v>
      </c>
      <c r="E70" s="83" t="str">
        <f t="shared" ref="E70:E97" si="2">IFERROR(VLOOKUP(D70,Tabla_Indices,5,FALSE),"")</f>
        <v xml:space="preserve">Conductores eléctricos                                                 </v>
      </c>
    </row>
    <row r="71" spans="1:6" x14ac:dyDescent="0.2">
      <c r="A71" s="210" t="s">
        <v>1289</v>
      </c>
      <c r="B71" s="85"/>
      <c r="C71" s="87"/>
      <c r="D71" s="84" t="s">
        <v>1228</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0"/>
      <c r="D74" s="84" t="s">
        <v>1228</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1228</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36"/>
      <c r="D99" s="83" t="s">
        <v>1228</v>
      </c>
      <c r="E99" s="83" t="str">
        <f t="shared" ref="E99:E150" si="3">IFERROR(VLOOKUP(D99,Tabla_Indices,5,FALSE),"")</f>
        <v xml:space="preserve">Conductores eléctricos                                                 </v>
      </c>
    </row>
    <row r="100" spans="1:5" x14ac:dyDescent="0.2">
      <c r="A100" s="83" t="s">
        <v>1353</v>
      </c>
      <c r="B100" s="81" t="s">
        <v>1254</v>
      </c>
      <c r="C100" s="336"/>
      <c r="D100" s="83" t="s">
        <v>1440</v>
      </c>
      <c r="E100" s="83" t="str">
        <f t="shared" si="3"/>
        <v>Productos de cerámica no refractaria para uso no estructural (incluye: Artefactos sanitarios y Platos playos de cerámica)</v>
      </c>
    </row>
    <row r="101" spans="1:5" x14ac:dyDescent="0.2">
      <c r="A101" s="83" t="s">
        <v>1354</v>
      </c>
      <c r="B101" s="81" t="s">
        <v>1441</v>
      </c>
      <c r="C101" s="336"/>
      <c r="D101" s="83" t="s">
        <v>1440</v>
      </c>
      <c r="E101" s="83" t="str">
        <f t="shared" si="3"/>
        <v>Productos de cerámica no refractaria para uso no estructural (incluye: Artefactos sanitarios y Platos playos de cerámica)</v>
      </c>
    </row>
    <row r="102" spans="1:5" x14ac:dyDescent="0.2">
      <c r="A102" s="83" t="s">
        <v>1355</v>
      </c>
      <c r="B102" s="81" t="s">
        <v>1441</v>
      </c>
      <c r="C102" s="336"/>
      <c r="D102" s="83" t="s">
        <v>1440</v>
      </c>
      <c r="E102" s="83" t="str">
        <f t="shared" si="3"/>
        <v>Productos de cerámica no refractaria para uso no estructural (incluye: Artefactos sanitarios y Platos playos de cerámica)</v>
      </c>
    </row>
    <row r="103" spans="1:5" x14ac:dyDescent="0.2">
      <c r="A103" s="83" t="s">
        <v>1344</v>
      </c>
      <c r="B103" s="81" t="s">
        <v>1441</v>
      </c>
      <c r="C103" s="336"/>
      <c r="D103" s="83" t="s">
        <v>1440</v>
      </c>
      <c r="E103" s="83" t="str">
        <f t="shared" si="3"/>
        <v>Productos de cerámica no refractaria para uso no estructural (incluye: Artefactos sanitarios y Platos playos de cerámica)</v>
      </c>
    </row>
    <row r="104" spans="1:5" x14ac:dyDescent="0.2">
      <c r="A104" s="83" t="s">
        <v>1356</v>
      </c>
      <c r="B104" s="81" t="s">
        <v>1442</v>
      </c>
      <c r="C104" s="336"/>
      <c r="D104" s="83" t="s">
        <v>1319</v>
      </c>
      <c r="E104" s="83" t="str">
        <f t="shared" si="3"/>
        <v xml:space="preserve">Lingotes de aluminio y sus aleaciones                       </v>
      </c>
    </row>
    <row r="105" spans="1:5" x14ac:dyDescent="0.2">
      <c r="A105" s="83" t="s">
        <v>1357</v>
      </c>
      <c r="B105" s="81" t="s">
        <v>1442</v>
      </c>
      <c r="C105" s="336"/>
      <c r="D105" s="83" t="s">
        <v>1319</v>
      </c>
      <c r="E105" s="83" t="str">
        <f t="shared" si="3"/>
        <v xml:space="preserve">Lingotes de aluminio y sus aleaciones                       </v>
      </c>
    </row>
    <row r="106" spans="1:5" x14ac:dyDescent="0.2">
      <c r="A106" s="83" t="s">
        <v>1358</v>
      </c>
      <c r="B106" s="81" t="s">
        <v>1441</v>
      </c>
      <c r="C106" s="336"/>
      <c r="D106" s="83" t="s">
        <v>1322</v>
      </c>
      <c r="E106" s="83" t="str">
        <f t="shared" si="3"/>
        <v xml:space="preserve">Productos básicos de cobre y latón                                     </v>
      </c>
    </row>
    <row r="107" spans="1:5" x14ac:dyDescent="0.2">
      <c r="A107" s="83" t="s">
        <v>1300</v>
      </c>
      <c r="B107" s="81" t="s">
        <v>1441</v>
      </c>
      <c r="C107" s="336"/>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36"/>
      <c r="D108" s="83" t="s">
        <v>1004</v>
      </c>
      <c r="E108" s="83" t="str">
        <f t="shared" si="3"/>
        <v>Arena clasificada lavada</v>
      </c>
    </row>
    <row r="109" spans="1:5" x14ac:dyDescent="0.2">
      <c r="A109" s="83" t="s">
        <v>1359</v>
      </c>
      <c r="B109" s="81" t="s">
        <v>1443</v>
      </c>
      <c r="C109" s="336"/>
      <c r="D109" s="83" t="s">
        <v>1444</v>
      </c>
      <c r="E109" s="83" t="str">
        <f t="shared" si="3"/>
        <v>Arcilla expandida</v>
      </c>
    </row>
    <row r="110" spans="1:5" x14ac:dyDescent="0.2">
      <c r="A110" s="83" t="s">
        <v>1301</v>
      </c>
      <c r="B110" s="81" t="s">
        <v>1441</v>
      </c>
      <c r="C110" s="336"/>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36"/>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36"/>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36"/>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36"/>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36"/>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36"/>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36"/>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36"/>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36"/>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36"/>
      <c r="D120" s="83" t="s">
        <v>1228</v>
      </c>
      <c r="E120" s="83" t="str">
        <f t="shared" si="3"/>
        <v xml:space="preserve">Conductores eléctricos                                                 </v>
      </c>
    </row>
    <row r="121" spans="1:5" x14ac:dyDescent="0.2">
      <c r="A121" s="83" t="s">
        <v>1369</v>
      </c>
      <c r="B121" s="81" t="s">
        <v>1275</v>
      </c>
      <c r="C121" s="336"/>
      <c r="D121" s="83" t="s">
        <v>1228</v>
      </c>
      <c r="E121" s="83" t="str">
        <f t="shared" si="3"/>
        <v xml:space="preserve">Conductores eléctricos                                                 </v>
      </c>
    </row>
    <row r="122" spans="1:5" x14ac:dyDescent="0.2">
      <c r="A122" s="83" t="s">
        <v>1370</v>
      </c>
      <c r="B122" s="81" t="s">
        <v>1275</v>
      </c>
      <c r="C122" s="336"/>
      <c r="D122" s="83" t="s">
        <v>1228</v>
      </c>
      <c r="E122" s="83" t="str">
        <f t="shared" si="3"/>
        <v xml:space="preserve">Conductores eléctricos                                                 </v>
      </c>
    </row>
    <row r="123" spans="1:5" x14ac:dyDescent="0.2">
      <c r="A123" s="83" t="s">
        <v>1371</v>
      </c>
      <c r="B123" s="81" t="s">
        <v>1445</v>
      </c>
      <c r="C123" s="336"/>
      <c r="D123" s="83" t="s">
        <v>1228</v>
      </c>
      <c r="E123" s="83" t="str">
        <f t="shared" si="3"/>
        <v xml:space="preserve">Conductores eléctricos                                                 </v>
      </c>
    </row>
    <row r="124" spans="1:5" x14ac:dyDescent="0.2">
      <c r="A124" s="83" t="s">
        <v>1372</v>
      </c>
      <c r="B124" s="81" t="s">
        <v>1275</v>
      </c>
      <c r="C124" s="336"/>
      <c r="D124" s="83" t="s">
        <v>1228</v>
      </c>
      <c r="E124" s="83" t="str">
        <f t="shared" si="3"/>
        <v xml:space="preserve">Conductores eléctricos                                                 </v>
      </c>
    </row>
    <row r="125" spans="1:5" x14ac:dyDescent="0.2">
      <c r="A125" s="83" t="s">
        <v>1373</v>
      </c>
      <c r="B125" s="81" t="s">
        <v>1445</v>
      </c>
      <c r="C125" s="336"/>
      <c r="D125" s="83" t="s">
        <v>1228</v>
      </c>
      <c r="E125" s="83" t="str">
        <f t="shared" si="3"/>
        <v xml:space="preserve">Conductores eléctricos                                                 </v>
      </c>
    </row>
    <row r="126" spans="1:5" x14ac:dyDescent="0.2">
      <c r="A126" s="83" t="s">
        <v>1342</v>
      </c>
      <c r="B126" s="81" t="s">
        <v>1275</v>
      </c>
      <c r="C126" s="336"/>
      <c r="D126" s="83" t="s">
        <v>1228</v>
      </c>
      <c r="E126" s="83" t="str">
        <f t="shared" si="3"/>
        <v xml:space="preserve">Conductores eléctricos                                                 </v>
      </c>
    </row>
    <row r="127" spans="1:5" x14ac:dyDescent="0.2">
      <c r="A127" s="83" t="s">
        <v>1374</v>
      </c>
      <c r="B127" s="81" t="s">
        <v>1218</v>
      </c>
      <c r="C127" s="336"/>
      <c r="D127" s="83" t="s">
        <v>1220</v>
      </c>
      <c r="E127" s="83" t="str">
        <f t="shared" si="3"/>
        <v>Camión volcador</v>
      </c>
    </row>
    <row r="128" spans="1:5" x14ac:dyDescent="0.2">
      <c r="A128" s="83" t="s">
        <v>1375</v>
      </c>
      <c r="B128" s="81" t="s">
        <v>1218</v>
      </c>
      <c r="C128" s="336"/>
      <c r="D128" s="83" t="s">
        <v>1220</v>
      </c>
      <c r="E128" s="83" t="str">
        <f t="shared" si="3"/>
        <v>Camión volcador</v>
      </c>
    </row>
    <row r="129" spans="1:5" x14ac:dyDescent="0.2">
      <c r="A129" s="83" t="s">
        <v>1376</v>
      </c>
      <c r="B129" s="81" t="s">
        <v>1277</v>
      </c>
      <c r="C129" s="336"/>
      <c r="D129" s="83" t="s">
        <v>1220</v>
      </c>
      <c r="E129" s="83" t="str">
        <f t="shared" si="3"/>
        <v>Camión volcador</v>
      </c>
    </row>
    <row r="130" spans="1:5" x14ac:dyDescent="0.2">
      <c r="A130" s="83" t="s">
        <v>1377</v>
      </c>
      <c r="B130" s="81" t="s">
        <v>1446</v>
      </c>
      <c r="C130" s="336"/>
      <c r="D130" s="83" t="s">
        <v>1226</v>
      </c>
      <c r="E130" s="83" t="str">
        <f t="shared" si="3"/>
        <v>Camioneta</v>
      </c>
    </row>
    <row r="131" spans="1:5" x14ac:dyDescent="0.2">
      <c r="A131" s="83" t="s">
        <v>1378</v>
      </c>
      <c r="B131" s="81" t="s">
        <v>1441</v>
      </c>
      <c r="C131" s="336"/>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36"/>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36"/>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36"/>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36"/>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36"/>
      <c r="D136" s="83" t="s">
        <v>1322</v>
      </c>
      <c r="E136" s="83" t="str">
        <f t="shared" si="3"/>
        <v xml:space="preserve">Productos básicos de cobre y latón                                     </v>
      </c>
    </row>
    <row r="137" spans="1:5" x14ac:dyDescent="0.2">
      <c r="A137" s="83" t="s">
        <v>1349</v>
      </c>
      <c r="B137" s="81" t="s">
        <v>1441</v>
      </c>
      <c r="C137" s="336"/>
      <c r="D137" s="83" t="s">
        <v>1322</v>
      </c>
      <c r="E137" s="83" t="str">
        <f t="shared" si="3"/>
        <v xml:space="preserve">Productos básicos de cobre y latón                                     </v>
      </c>
    </row>
    <row r="138" spans="1:5" x14ac:dyDescent="0.2">
      <c r="A138" s="83" t="s">
        <v>1343</v>
      </c>
      <c r="B138" s="81" t="s">
        <v>1254</v>
      </c>
      <c r="C138" s="336"/>
      <c r="D138" s="83" t="s">
        <v>1321</v>
      </c>
      <c r="E138" s="83" t="str">
        <f t="shared" si="3"/>
        <v xml:space="preserve">Maderas aserradas                                                    </v>
      </c>
    </row>
    <row r="139" spans="1:5" x14ac:dyDescent="0.2">
      <c r="A139" s="83" t="s">
        <v>1381</v>
      </c>
      <c r="B139" s="81" t="s">
        <v>1441</v>
      </c>
      <c r="C139" s="336"/>
      <c r="D139" s="83" t="s">
        <v>1320</v>
      </c>
      <c r="E139" s="83" t="str">
        <f t="shared" si="3"/>
        <v>Vigueta de hormigón pretensado</v>
      </c>
    </row>
    <row r="140" spans="1:5" x14ac:dyDescent="0.2">
      <c r="A140" s="83" t="s">
        <v>1382</v>
      </c>
      <c r="B140" s="81" t="s">
        <v>1254</v>
      </c>
      <c r="C140" s="336"/>
      <c r="D140" s="83" t="s">
        <v>1320</v>
      </c>
      <c r="E140" s="83" t="str">
        <f t="shared" si="3"/>
        <v>Vigueta de hormigón pretensado</v>
      </c>
    </row>
    <row r="141" spans="1:5" x14ac:dyDescent="0.2">
      <c r="A141" s="83" t="s">
        <v>1383</v>
      </c>
      <c r="B141" s="81" t="s">
        <v>1447</v>
      </c>
      <c r="C141" s="336"/>
      <c r="D141" s="83" t="s">
        <v>1321</v>
      </c>
      <c r="E141" s="83" t="str">
        <f t="shared" si="3"/>
        <v xml:space="preserve">Maderas aserradas                                                    </v>
      </c>
    </row>
    <row r="142" spans="1:5" x14ac:dyDescent="0.2">
      <c r="A142" s="83" t="s">
        <v>1384</v>
      </c>
      <c r="B142" s="81" t="s">
        <v>1445</v>
      </c>
      <c r="C142" s="336"/>
      <c r="D142" s="83" t="s">
        <v>1322</v>
      </c>
      <c r="E142" s="83" t="str">
        <f t="shared" si="3"/>
        <v xml:space="preserve">Productos básicos de cobre y latón                                     </v>
      </c>
    </row>
    <row r="143" spans="1:5" x14ac:dyDescent="0.2">
      <c r="A143" s="83" t="s">
        <v>1385</v>
      </c>
      <c r="B143" s="81" t="s">
        <v>1254</v>
      </c>
      <c r="C143" s="336"/>
      <c r="D143" s="83" t="s">
        <v>1322</v>
      </c>
      <c r="E143" s="83" t="str">
        <f t="shared" si="3"/>
        <v xml:space="preserve">Productos básicos de cobre y latón                                     </v>
      </c>
    </row>
    <row r="144" spans="1:5" x14ac:dyDescent="0.2">
      <c r="A144" s="83" t="s">
        <v>1386</v>
      </c>
      <c r="B144" s="81" t="s">
        <v>1441</v>
      </c>
      <c r="C144" s="336"/>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36"/>
      <c r="D145" s="83" t="s">
        <v>1327</v>
      </c>
      <c r="E145" s="83" t="str">
        <f t="shared" si="3"/>
        <v>Equipo - Amortización de equipo</v>
      </c>
    </row>
    <row r="146" spans="1:5" x14ac:dyDescent="0.2">
      <c r="A146" s="83" t="s">
        <v>1388</v>
      </c>
      <c r="B146" s="81" t="s">
        <v>1277</v>
      </c>
      <c r="C146" s="336"/>
      <c r="D146" s="83" t="s">
        <v>1327</v>
      </c>
      <c r="E146" s="83" t="str">
        <f t="shared" si="3"/>
        <v>Equipo - Amortización de equipo</v>
      </c>
    </row>
    <row r="147" spans="1:5" x14ac:dyDescent="0.2">
      <c r="A147" s="83" t="s">
        <v>1389</v>
      </c>
      <c r="B147" s="81" t="s">
        <v>1441</v>
      </c>
      <c r="C147" s="336"/>
      <c r="D147" s="83" t="s">
        <v>1321</v>
      </c>
      <c r="E147" s="83" t="str">
        <f t="shared" si="3"/>
        <v xml:space="preserve">Maderas aserradas                                                    </v>
      </c>
    </row>
    <row r="148" spans="1:5" x14ac:dyDescent="0.2">
      <c r="A148" s="83" t="s">
        <v>1390</v>
      </c>
      <c r="B148" s="81" t="s">
        <v>1441</v>
      </c>
      <c r="C148" s="336"/>
      <c r="D148" s="83" t="s">
        <v>1320</v>
      </c>
      <c r="E148" s="83" t="str">
        <f t="shared" si="3"/>
        <v>Vigueta de hormigón pretensado</v>
      </c>
    </row>
    <row r="149" spans="1:5" x14ac:dyDescent="0.2">
      <c r="A149" s="83" t="s">
        <v>1391</v>
      </c>
      <c r="B149" s="81" t="s">
        <v>1441</v>
      </c>
      <c r="C149" s="336"/>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36"/>
      <c r="D150" s="83" t="s">
        <v>1322</v>
      </c>
      <c r="E150" s="83" t="str">
        <f t="shared" si="3"/>
        <v xml:space="preserve">Productos básicos de cobre y latón                                     </v>
      </c>
    </row>
    <row r="151" spans="1:5" x14ac:dyDescent="0.2">
      <c r="A151" s="83" t="s">
        <v>1263</v>
      </c>
      <c r="B151" s="81" t="s">
        <v>1441</v>
      </c>
      <c r="C151" s="336"/>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36"/>
      <c r="D152" s="83" t="s">
        <v>1326</v>
      </c>
      <c r="E152" s="83" t="str">
        <f t="shared" si="4"/>
        <v xml:space="preserve">Grupos electrógenos                                                    </v>
      </c>
    </row>
    <row r="153" spans="1:5" x14ac:dyDescent="0.2">
      <c r="A153" s="83" t="s">
        <v>1393</v>
      </c>
      <c r="B153" s="81" t="s">
        <v>1254</v>
      </c>
      <c r="C153" s="336"/>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36"/>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36"/>
      <c r="D155" s="83" t="s">
        <v>1327</v>
      </c>
      <c r="E155" s="83" t="str">
        <f t="shared" si="4"/>
        <v>Equipo - Amortización de equipo</v>
      </c>
    </row>
    <row r="156" spans="1:5" x14ac:dyDescent="0.2">
      <c r="A156" s="83" t="s">
        <v>1396</v>
      </c>
      <c r="B156" s="81" t="s">
        <v>1252</v>
      </c>
      <c r="C156" s="336"/>
      <c r="D156" s="83" t="s">
        <v>1327</v>
      </c>
      <c r="E156" s="83" t="str">
        <f t="shared" si="4"/>
        <v>Equipo - Amortización de equipo</v>
      </c>
    </row>
    <row r="157" spans="1:5" x14ac:dyDescent="0.2">
      <c r="A157" s="83" t="s">
        <v>1397</v>
      </c>
      <c r="B157" s="81" t="s">
        <v>1252</v>
      </c>
      <c r="C157" s="336"/>
      <c r="D157" s="83" t="s">
        <v>1327</v>
      </c>
      <c r="E157" s="83" t="str">
        <f t="shared" si="4"/>
        <v>Equipo - Amortización de equipo</v>
      </c>
    </row>
    <row r="158" spans="1:5" x14ac:dyDescent="0.2">
      <c r="A158" s="83" t="s">
        <v>1398</v>
      </c>
      <c r="B158" s="81" t="s">
        <v>1441</v>
      </c>
      <c r="C158" s="336"/>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36"/>
      <c r="D159" s="83" t="s">
        <v>1448</v>
      </c>
      <c r="E159" s="83" t="str">
        <f t="shared" si="4"/>
        <v xml:space="preserve">Herramientas de mano                                                   </v>
      </c>
    </row>
    <row r="160" spans="1:5" x14ac:dyDescent="0.2">
      <c r="A160" s="83" t="s">
        <v>1400</v>
      </c>
      <c r="B160" s="81" t="s">
        <v>1218</v>
      </c>
      <c r="C160" s="336"/>
      <c r="D160" s="83" t="s">
        <v>1327</v>
      </c>
      <c r="E160" s="83" t="str">
        <f t="shared" si="4"/>
        <v>Equipo - Amortización de equipo</v>
      </c>
    </row>
    <row r="161" spans="1:5" x14ac:dyDescent="0.2">
      <c r="A161" s="83" t="s">
        <v>1401</v>
      </c>
      <c r="B161" s="81" t="s">
        <v>1252</v>
      </c>
      <c r="C161" s="336"/>
      <c r="D161" s="83" t="s">
        <v>1327</v>
      </c>
      <c r="E161" s="83" t="str">
        <f t="shared" si="4"/>
        <v>Equipo - Amortización de equipo</v>
      </c>
    </row>
    <row r="162" spans="1:5" x14ac:dyDescent="0.2">
      <c r="A162" s="83" t="s">
        <v>1402</v>
      </c>
      <c r="B162" s="81" t="s">
        <v>1218</v>
      </c>
      <c r="C162" s="336"/>
      <c r="D162" s="83" t="s">
        <v>1327</v>
      </c>
      <c r="E162" s="83" t="str">
        <f t="shared" si="4"/>
        <v>Equipo - Amortización de equipo</v>
      </c>
    </row>
    <row r="163" spans="1:5" x14ac:dyDescent="0.2">
      <c r="A163" s="83" t="s">
        <v>1403</v>
      </c>
      <c r="B163" s="81" t="s">
        <v>1275</v>
      </c>
      <c r="C163" s="336"/>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36"/>
      <c r="D164" s="83" t="s">
        <v>1449</v>
      </c>
      <c r="E164" s="83" t="str">
        <f t="shared" si="4"/>
        <v>Hormigón elaborado</v>
      </c>
    </row>
    <row r="165" spans="1:5" x14ac:dyDescent="0.2">
      <c r="A165" s="83" t="s">
        <v>1405</v>
      </c>
      <c r="B165" s="81" t="s">
        <v>1252</v>
      </c>
      <c r="C165" s="336"/>
      <c r="D165" s="83" t="s">
        <v>1450</v>
      </c>
      <c r="E165" s="83" t="str">
        <f t="shared" si="4"/>
        <v xml:space="preserve">Hormigoneras                                                           </v>
      </c>
    </row>
    <row r="166" spans="1:5" x14ac:dyDescent="0.2">
      <c r="A166" s="83" t="s">
        <v>1329</v>
      </c>
      <c r="B166" s="81" t="s">
        <v>1330</v>
      </c>
      <c r="C166" s="336"/>
      <c r="D166" s="83" t="s">
        <v>1002</v>
      </c>
      <c r="E166" s="83" t="str">
        <f t="shared" si="4"/>
        <v>Oficial Especializado</v>
      </c>
    </row>
    <row r="167" spans="1:5" x14ac:dyDescent="0.2">
      <c r="A167" s="83" t="s">
        <v>1406</v>
      </c>
      <c r="B167" s="81" t="s">
        <v>1451</v>
      </c>
      <c r="C167" s="336"/>
      <c r="D167" s="83" t="s">
        <v>1320</v>
      </c>
      <c r="E167" s="83" t="str">
        <f t="shared" si="4"/>
        <v>Vigueta de hormigón pretensado</v>
      </c>
    </row>
    <row r="168" spans="1:5" x14ac:dyDescent="0.2">
      <c r="A168" s="83" t="s">
        <v>1407</v>
      </c>
      <c r="B168" s="81" t="s">
        <v>607</v>
      </c>
      <c r="C168" s="336"/>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36"/>
      <c r="D169" s="83" t="s">
        <v>1326</v>
      </c>
      <c r="E169" s="83" t="str">
        <f t="shared" si="4"/>
        <v xml:space="preserve">Grupos electrógenos                                                    </v>
      </c>
    </row>
    <row r="170" spans="1:5" x14ac:dyDescent="0.2">
      <c r="A170" s="83" t="s">
        <v>1409</v>
      </c>
      <c r="B170" s="81" t="s">
        <v>1277</v>
      </c>
      <c r="C170" s="336"/>
      <c r="D170" s="83" t="s">
        <v>1002</v>
      </c>
      <c r="E170" s="83" t="str">
        <f t="shared" si="4"/>
        <v>Oficial Especializado</v>
      </c>
    </row>
    <row r="171" spans="1:5" x14ac:dyDescent="0.2">
      <c r="A171" s="83" t="s">
        <v>1410</v>
      </c>
      <c r="B171" s="81" t="s">
        <v>1441</v>
      </c>
      <c r="C171" s="336"/>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36"/>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36"/>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36"/>
      <c r="D174" s="83" t="s">
        <v>1453</v>
      </c>
      <c r="E174" s="83" t="str">
        <f t="shared" si="4"/>
        <v>Retroexcavadora</v>
      </c>
    </row>
    <row r="175" spans="1:5" x14ac:dyDescent="0.2">
      <c r="A175" s="83" t="s">
        <v>1348</v>
      </c>
      <c r="B175" s="81" t="s">
        <v>1441</v>
      </c>
      <c r="C175" s="336"/>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36"/>
      <c r="D176" s="83" t="s">
        <v>1004</v>
      </c>
      <c r="E176" s="83" t="str">
        <f t="shared" si="4"/>
        <v>Arena clasificada lavada</v>
      </c>
    </row>
    <row r="177" spans="1:5" x14ac:dyDescent="0.2">
      <c r="A177" s="83" t="s">
        <v>1414</v>
      </c>
      <c r="B177" s="81" t="s">
        <v>1441</v>
      </c>
      <c r="C177" s="336"/>
      <c r="D177" s="83" t="s">
        <v>1454</v>
      </c>
      <c r="E177" s="83" t="str">
        <f t="shared" si="4"/>
        <v>Pintura al látex para interiores</v>
      </c>
    </row>
    <row r="178" spans="1:5" x14ac:dyDescent="0.2">
      <c r="A178" s="83" t="s">
        <v>1415</v>
      </c>
      <c r="B178" s="81" t="s">
        <v>1441</v>
      </c>
      <c r="C178" s="336"/>
      <c r="D178" s="83" t="s">
        <v>1320</v>
      </c>
      <c r="E178" s="83" t="str">
        <f t="shared" si="4"/>
        <v>Vigueta de hormigón pretensado</v>
      </c>
    </row>
    <row r="179" spans="1:5" x14ac:dyDescent="0.2">
      <c r="A179" s="83" t="s">
        <v>1416</v>
      </c>
      <c r="B179" s="81" t="s">
        <v>1455</v>
      </c>
      <c r="C179" s="336"/>
      <c r="D179" s="83" t="s">
        <v>1321</v>
      </c>
      <c r="E179" s="83" t="str">
        <f t="shared" si="4"/>
        <v xml:space="preserve">Maderas aserradas                                                    </v>
      </c>
    </row>
    <row r="180" spans="1:5" x14ac:dyDescent="0.2">
      <c r="A180" s="83" t="s">
        <v>1417</v>
      </c>
      <c r="B180" s="81" t="s">
        <v>1254</v>
      </c>
      <c r="C180" s="336"/>
      <c r="D180" s="83" t="s">
        <v>1320</v>
      </c>
      <c r="E180" s="83" t="str">
        <f t="shared" si="4"/>
        <v>Vigueta de hormigón pretensado</v>
      </c>
    </row>
    <row r="181" spans="1:5" x14ac:dyDescent="0.2">
      <c r="A181" s="83" t="s">
        <v>1418</v>
      </c>
      <c r="B181" s="81" t="s">
        <v>1254</v>
      </c>
      <c r="C181" s="336"/>
      <c r="D181" s="83" t="s">
        <v>1320</v>
      </c>
      <c r="E181" s="83" t="str">
        <f t="shared" si="4"/>
        <v>Vigueta de hormigón pretensado</v>
      </c>
    </row>
    <row r="182" spans="1:5" x14ac:dyDescent="0.2">
      <c r="A182" s="83" t="s">
        <v>1419</v>
      </c>
      <c r="B182" s="81" t="s">
        <v>1254</v>
      </c>
      <c r="C182" s="336"/>
      <c r="D182" s="83" t="s">
        <v>1320</v>
      </c>
      <c r="E182" s="83" t="str">
        <f t="shared" si="4"/>
        <v>Vigueta de hormigón pretensado</v>
      </c>
    </row>
    <row r="183" spans="1:5" x14ac:dyDescent="0.2">
      <c r="A183" s="83" t="s">
        <v>1420</v>
      </c>
      <c r="B183" s="81" t="s">
        <v>1254</v>
      </c>
      <c r="C183" s="336"/>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36"/>
      <c r="D184" s="83" t="s">
        <v>1456</v>
      </c>
      <c r="E184" s="83" t="str">
        <f t="shared" si="4"/>
        <v>Motores, generadores y transformadores eláctricos (incluye: Motores eléctricos, Grupos electrógenos y Transformadores)</v>
      </c>
    </row>
    <row r="185" spans="1:5" x14ac:dyDescent="0.2">
      <c r="A185" s="83" t="s">
        <v>1422</v>
      </c>
      <c r="B185" s="81" t="s">
        <v>1457</v>
      </c>
      <c r="C185" s="336"/>
      <c r="D185" s="83" t="s">
        <v>1327</v>
      </c>
      <c r="E185" s="83" t="str">
        <f t="shared" si="4"/>
        <v>Equipo - Amortización de equipo</v>
      </c>
    </row>
    <row r="186" spans="1:5" x14ac:dyDescent="0.2">
      <c r="A186" s="83" t="s">
        <v>1423</v>
      </c>
      <c r="B186" s="81" t="s">
        <v>1254</v>
      </c>
      <c r="C186" s="336"/>
      <c r="D186" s="83" t="s">
        <v>1458</v>
      </c>
      <c r="E186" s="83" t="str">
        <f t="shared" si="4"/>
        <v>Interruptor diferencial</v>
      </c>
    </row>
    <row r="187" spans="1:5" x14ac:dyDescent="0.2">
      <c r="A187" s="83" t="s">
        <v>1424</v>
      </c>
      <c r="B187" s="81" t="s">
        <v>1441</v>
      </c>
      <c r="C187" s="336"/>
      <c r="D187" s="83" t="s">
        <v>1458</v>
      </c>
      <c r="E187" s="83" t="str">
        <f t="shared" si="4"/>
        <v>Interruptor diferencial</v>
      </c>
    </row>
    <row r="188" spans="1:5" x14ac:dyDescent="0.2">
      <c r="A188" s="83" t="s">
        <v>1341</v>
      </c>
      <c r="B188" s="81" t="s">
        <v>1441</v>
      </c>
      <c r="C188" s="336"/>
      <c r="D188" s="83" t="s">
        <v>1458</v>
      </c>
      <c r="E188" s="83" t="str">
        <f t="shared" si="4"/>
        <v>Interruptor diferencial</v>
      </c>
    </row>
    <row r="189" spans="1:5" x14ac:dyDescent="0.2">
      <c r="A189" s="83" t="s">
        <v>1425</v>
      </c>
      <c r="B189" s="81" t="s">
        <v>1441</v>
      </c>
      <c r="C189" s="336"/>
      <c r="D189" s="83" t="s">
        <v>1322</v>
      </c>
      <c r="E189" s="83" t="str">
        <f t="shared" si="4"/>
        <v xml:space="preserve">Productos básicos de cobre y latón                                     </v>
      </c>
    </row>
    <row r="190" spans="1:5" x14ac:dyDescent="0.2">
      <c r="A190" s="83" t="s">
        <v>1350</v>
      </c>
      <c r="B190" s="81" t="s">
        <v>1441</v>
      </c>
      <c r="C190" s="336"/>
      <c r="D190" s="83" t="s">
        <v>1322</v>
      </c>
      <c r="E190" s="83" t="str">
        <f t="shared" si="4"/>
        <v xml:space="preserve">Productos básicos de cobre y latón                                     </v>
      </c>
    </row>
    <row r="191" spans="1:5" x14ac:dyDescent="0.2">
      <c r="A191" s="83" t="s">
        <v>1426</v>
      </c>
      <c r="B191" s="81" t="s">
        <v>1441</v>
      </c>
      <c r="C191" s="336"/>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36"/>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36"/>
      <c r="D193" s="83" t="s">
        <v>1456</v>
      </c>
      <c r="E193" s="83" t="str">
        <f t="shared" si="4"/>
        <v>Motores, generadores y transformadores eláctricos (incluye: Motores eléctricos, Grupos electrógenos y Transformadores)</v>
      </c>
    </row>
    <row r="194" spans="1:5" x14ac:dyDescent="0.2">
      <c r="A194" s="83" t="s">
        <v>1428</v>
      </c>
      <c r="B194" s="81" t="s">
        <v>1273</v>
      </c>
      <c r="C194" s="336"/>
      <c r="D194" s="83" t="s">
        <v>1320</v>
      </c>
      <c r="E194" s="83" t="str">
        <f t="shared" si="4"/>
        <v>Vigueta de hormigón pretensado</v>
      </c>
    </row>
    <row r="195" spans="1:5" x14ac:dyDescent="0.2">
      <c r="A195" s="83" t="s">
        <v>1429</v>
      </c>
      <c r="B195" s="81" t="s">
        <v>1254</v>
      </c>
      <c r="C195" s="336"/>
      <c r="D195" s="83" t="s">
        <v>1320</v>
      </c>
      <c r="E195" s="83" t="str">
        <f t="shared" si="4"/>
        <v>Vigueta de hormigón pretensado</v>
      </c>
    </row>
    <row r="196" spans="1:5" x14ac:dyDescent="0.2">
      <c r="A196" s="83" t="s">
        <v>1430</v>
      </c>
      <c r="B196" s="81" t="s">
        <v>1332</v>
      </c>
      <c r="C196" s="336"/>
      <c r="D196" s="83" t="s">
        <v>1220</v>
      </c>
      <c r="E196" s="83" t="str">
        <f t="shared" si="4"/>
        <v>Camión volcador</v>
      </c>
    </row>
    <row r="197" spans="1:5" x14ac:dyDescent="0.2">
      <c r="A197" s="83" t="s">
        <v>1431</v>
      </c>
      <c r="B197" s="81" t="s">
        <v>1460</v>
      </c>
      <c r="C197" s="336"/>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36"/>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36"/>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36"/>
      <c r="D200" s="83" t="s">
        <v>1320</v>
      </c>
      <c r="E200" s="83" t="str">
        <f t="shared" si="4"/>
        <v>Vigueta de hormigón pretensado</v>
      </c>
    </row>
    <row r="201" spans="1:5" x14ac:dyDescent="0.2">
      <c r="A201" s="83" t="s">
        <v>1435</v>
      </c>
      <c r="B201" s="81" t="s">
        <v>1254</v>
      </c>
      <c r="C201" s="336"/>
      <c r="D201" s="83" t="s">
        <v>1220</v>
      </c>
      <c r="E201" s="83" t="str">
        <f t="shared" si="4"/>
        <v>Camión volcador</v>
      </c>
    </row>
    <row r="202" spans="1:5" x14ac:dyDescent="0.2">
      <c r="A202" s="83" t="s">
        <v>1331</v>
      </c>
      <c r="B202" s="81" t="s">
        <v>1332</v>
      </c>
      <c r="C202" s="336"/>
      <c r="D202" s="83" t="s">
        <v>1002</v>
      </c>
      <c r="E202" s="83" t="str">
        <f t="shared" si="4"/>
        <v>Oficial Especializado</v>
      </c>
    </row>
    <row r="203" spans="1:5" x14ac:dyDescent="0.2">
      <c r="A203" s="83" t="s">
        <v>1333</v>
      </c>
      <c r="B203" s="81" t="s">
        <v>1332</v>
      </c>
      <c r="C203" s="336"/>
      <c r="D203" s="83" t="s">
        <v>1002</v>
      </c>
      <c r="E203" s="83" t="str">
        <f t="shared" si="4"/>
        <v>Oficial Especializado</v>
      </c>
    </row>
    <row r="204" spans="1:5" x14ac:dyDescent="0.2">
      <c r="A204" s="83" t="s">
        <v>1334</v>
      </c>
      <c r="B204" s="81" t="s">
        <v>1332</v>
      </c>
      <c r="C204" s="336"/>
      <c r="D204" s="83" t="s">
        <v>1002</v>
      </c>
      <c r="E204" s="83" t="str">
        <f t="shared" si="4"/>
        <v>Oficial Especializado</v>
      </c>
    </row>
    <row r="205" spans="1:5" x14ac:dyDescent="0.2">
      <c r="A205" s="83" t="s">
        <v>1436</v>
      </c>
      <c r="B205" s="81" t="s">
        <v>1332</v>
      </c>
      <c r="C205" s="337"/>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37"/>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37"/>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37"/>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37"/>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37"/>
      <c r="D210" s="83"/>
      <c r="E210" s="83" t="str">
        <f t="shared" ref="E210:E219" si="8">IFERROR(VLOOKUP(D210,Tabla_Indices,5,FALSE),"")</f>
        <v/>
      </c>
    </row>
    <row r="211" spans="1:5" x14ac:dyDescent="0.2">
      <c r="A211" s="83"/>
      <c r="B211" s="81"/>
      <c r="C211" s="337"/>
      <c r="D211" s="83"/>
      <c r="E211" s="83" t="str">
        <f t="shared" si="8"/>
        <v/>
      </c>
    </row>
    <row r="212" spans="1:5" x14ac:dyDescent="0.2">
      <c r="A212" s="83"/>
      <c r="B212" s="81"/>
      <c r="C212" s="337"/>
      <c r="D212" s="83"/>
      <c r="E212" s="83" t="str">
        <f t="shared" si="8"/>
        <v/>
      </c>
    </row>
    <row r="213" spans="1:5" x14ac:dyDescent="0.2">
      <c r="A213" s="83"/>
      <c r="B213" s="81"/>
      <c r="C213" s="337"/>
      <c r="D213" s="83"/>
      <c r="E213" s="83" t="str">
        <f t="shared" si="8"/>
        <v/>
      </c>
    </row>
    <row r="214" spans="1:5" x14ac:dyDescent="0.2">
      <c r="A214" s="83"/>
      <c r="B214" s="81"/>
      <c r="C214" s="337"/>
      <c r="D214" s="83"/>
      <c r="E214" s="83" t="str">
        <f t="shared" si="8"/>
        <v/>
      </c>
    </row>
    <row r="215" spans="1:5" x14ac:dyDescent="0.2">
      <c r="A215" s="83"/>
      <c r="B215" s="81"/>
      <c r="C215" s="337"/>
      <c r="D215" s="83"/>
      <c r="E215" s="83" t="str">
        <f t="shared" si="8"/>
        <v/>
      </c>
    </row>
    <row r="216" spans="1:5" x14ac:dyDescent="0.2">
      <c r="A216" s="83"/>
      <c r="B216" s="81"/>
      <c r="C216" s="337"/>
      <c r="D216" s="83"/>
      <c r="E216" s="83" t="str">
        <f t="shared" si="8"/>
        <v/>
      </c>
    </row>
    <row r="217" spans="1:5" x14ac:dyDescent="0.2">
      <c r="A217" s="83"/>
      <c r="B217" s="81"/>
      <c r="C217" s="337"/>
      <c r="D217" s="83"/>
      <c r="E217" s="83" t="str">
        <f t="shared" si="8"/>
        <v/>
      </c>
    </row>
    <row r="218" spans="1:5" x14ac:dyDescent="0.2">
      <c r="A218" s="83"/>
      <c r="B218" s="81"/>
      <c r="C218" s="337"/>
      <c r="D218" s="83"/>
      <c r="E218" s="83" t="str">
        <f t="shared" si="8"/>
        <v/>
      </c>
    </row>
    <row r="219" spans="1:5" x14ac:dyDescent="0.2">
      <c r="A219" s="83"/>
      <c r="B219" s="81"/>
      <c r="C219" s="337"/>
      <c r="D219" s="83"/>
      <c r="E219" s="83" t="str">
        <f t="shared" si="8"/>
        <v/>
      </c>
    </row>
    <row r="220" spans="1:5" x14ac:dyDescent="0.2">
      <c r="A220" s="83"/>
      <c r="B220" s="81"/>
      <c r="C220" s="337"/>
      <c r="D220" s="83"/>
      <c r="E220" s="83" t="str">
        <f t="shared" ref="E220:E246" si="9">IFERROR(VLOOKUP(D220,Tabla_Indices,5,FALSE),"")</f>
        <v/>
      </c>
    </row>
    <row r="221" spans="1:5" x14ac:dyDescent="0.2">
      <c r="A221" s="83"/>
      <c r="B221" s="81"/>
      <c r="C221" s="337"/>
      <c r="D221" s="83"/>
      <c r="E221" s="83" t="str">
        <f t="shared" si="9"/>
        <v/>
      </c>
    </row>
    <row r="222" spans="1:5" x14ac:dyDescent="0.2">
      <c r="A222" s="83"/>
      <c r="B222" s="81"/>
      <c r="C222" s="337"/>
      <c r="D222" s="83"/>
      <c r="E222" s="83" t="str">
        <f t="shared" si="9"/>
        <v/>
      </c>
    </row>
    <row r="223" spans="1:5" x14ac:dyDescent="0.2">
      <c r="A223" s="83"/>
      <c r="B223" s="81"/>
      <c r="C223" s="337"/>
      <c r="D223" s="83"/>
      <c r="E223" s="83" t="str">
        <f t="shared" si="9"/>
        <v/>
      </c>
    </row>
    <row r="224" spans="1:5" x14ac:dyDescent="0.2">
      <c r="A224" s="83"/>
      <c r="B224" s="81"/>
      <c r="C224" s="337"/>
      <c r="D224" s="83"/>
      <c r="E224" s="83" t="str">
        <f t="shared" si="9"/>
        <v/>
      </c>
    </row>
    <row r="225" spans="1:5" x14ac:dyDescent="0.2">
      <c r="A225" s="83"/>
      <c r="B225" s="81"/>
      <c r="C225" s="337"/>
      <c r="D225" s="83"/>
      <c r="E225" s="83" t="str">
        <f t="shared" si="9"/>
        <v/>
      </c>
    </row>
    <row r="226" spans="1:5" x14ac:dyDescent="0.2">
      <c r="A226" s="83"/>
      <c r="B226" s="81"/>
      <c r="C226" s="337"/>
      <c r="D226" s="83"/>
      <c r="E226" s="83" t="str">
        <f t="shared" si="9"/>
        <v/>
      </c>
    </row>
    <row r="227" spans="1:5" x14ac:dyDescent="0.2">
      <c r="A227" s="83"/>
      <c r="B227" s="81"/>
      <c r="C227" s="337"/>
      <c r="D227" s="83"/>
      <c r="E227" s="83" t="str">
        <f t="shared" si="9"/>
        <v/>
      </c>
    </row>
    <row r="228" spans="1:5" x14ac:dyDescent="0.2">
      <c r="A228" s="83"/>
      <c r="B228" s="81"/>
      <c r="C228" s="337"/>
      <c r="D228" s="83"/>
      <c r="E228" s="83" t="str">
        <f t="shared" si="9"/>
        <v/>
      </c>
    </row>
    <row r="229" spans="1:5" x14ac:dyDescent="0.2">
      <c r="A229" s="83"/>
      <c r="B229" s="81"/>
      <c r="C229" s="337"/>
      <c r="D229" s="83"/>
      <c r="E229" s="83" t="str">
        <f t="shared" si="9"/>
        <v/>
      </c>
    </row>
    <row r="230" spans="1:5" x14ac:dyDescent="0.2">
      <c r="A230" s="83"/>
      <c r="B230" s="81"/>
      <c r="C230" s="337"/>
      <c r="D230" s="83"/>
      <c r="E230" s="83" t="str">
        <f t="shared" si="9"/>
        <v/>
      </c>
    </row>
    <row r="231" spans="1:5" x14ac:dyDescent="0.2">
      <c r="A231" s="83"/>
      <c r="B231" s="81"/>
      <c r="C231" s="337"/>
      <c r="D231" s="83"/>
      <c r="E231" s="83" t="str">
        <f t="shared" si="9"/>
        <v/>
      </c>
    </row>
    <row r="232" spans="1:5" x14ac:dyDescent="0.2">
      <c r="A232" s="83"/>
      <c r="B232" s="81"/>
      <c r="C232" s="337"/>
      <c r="D232" s="83"/>
      <c r="E232" s="83" t="str">
        <f t="shared" si="9"/>
        <v/>
      </c>
    </row>
    <row r="233" spans="1:5" x14ac:dyDescent="0.2">
      <c r="A233" s="83"/>
      <c r="B233" s="81"/>
      <c r="C233" s="337"/>
      <c r="D233" s="83"/>
      <c r="E233" s="83" t="str">
        <f t="shared" si="9"/>
        <v/>
      </c>
    </row>
    <row r="234" spans="1:5" x14ac:dyDescent="0.2">
      <c r="A234" s="83"/>
      <c r="B234" s="81"/>
      <c r="C234" s="337"/>
      <c r="D234" s="83"/>
      <c r="E234" s="83" t="str">
        <f t="shared" si="9"/>
        <v/>
      </c>
    </row>
    <row r="235" spans="1:5" x14ac:dyDescent="0.2">
      <c r="A235" s="83"/>
      <c r="B235" s="81"/>
      <c r="C235" s="337"/>
      <c r="D235" s="83"/>
      <c r="E235" s="83" t="str">
        <f t="shared" si="9"/>
        <v/>
      </c>
    </row>
    <row r="236" spans="1:5" x14ac:dyDescent="0.2">
      <c r="A236" s="83"/>
      <c r="B236" s="81"/>
      <c r="C236" s="337"/>
      <c r="D236" s="83"/>
      <c r="E236" s="83" t="str">
        <f t="shared" si="9"/>
        <v/>
      </c>
    </row>
    <row r="237" spans="1:5" x14ac:dyDescent="0.2">
      <c r="A237" s="83"/>
      <c r="B237" s="81"/>
      <c r="C237" s="337"/>
      <c r="D237" s="83"/>
      <c r="E237" s="83" t="str">
        <f t="shared" si="9"/>
        <v/>
      </c>
    </row>
    <row r="238" spans="1:5" x14ac:dyDescent="0.2">
      <c r="A238" s="83"/>
      <c r="B238" s="81"/>
      <c r="C238" s="337"/>
      <c r="D238" s="83"/>
      <c r="E238" s="83" t="str">
        <f t="shared" si="9"/>
        <v/>
      </c>
    </row>
    <row r="239" spans="1:5" x14ac:dyDescent="0.2">
      <c r="B239" s="81"/>
      <c r="C239" s="337"/>
      <c r="D239" s="83"/>
      <c r="E239" s="83" t="str">
        <f t="shared" si="9"/>
        <v/>
      </c>
    </row>
    <row r="240" spans="1:5" x14ac:dyDescent="0.2">
      <c r="B240" s="81"/>
      <c r="C240" s="337"/>
      <c r="D240" s="83"/>
      <c r="E240" s="83" t="str">
        <f t="shared" si="9"/>
        <v/>
      </c>
    </row>
    <row r="241" spans="2:5" x14ac:dyDescent="0.2">
      <c r="B241" s="81"/>
      <c r="C241" s="337"/>
      <c r="D241" s="83"/>
      <c r="E241" s="83" t="str">
        <f t="shared" si="9"/>
        <v/>
      </c>
    </row>
    <row r="242" spans="2:5" x14ac:dyDescent="0.2">
      <c r="B242" s="81"/>
      <c r="C242" s="337"/>
      <c r="D242" s="83"/>
      <c r="E242" s="83" t="str">
        <f t="shared" si="9"/>
        <v/>
      </c>
    </row>
    <row r="243" spans="2:5" x14ac:dyDescent="0.2">
      <c r="B243" s="81"/>
      <c r="C243" s="337"/>
      <c r="D243" s="83"/>
      <c r="E243" s="83" t="str">
        <f t="shared" si="9"/>
        <v/>
      </c>
    </row>
    <row r="244" spans="2:5" x14ac:dyDescent="0.2">
      <c r="B244" s="81"/>
      <c r="C244" s="337"/>
      <c r="D244" s="83"/>
      <c r="E244" s="83" t="str">
        <f t="shared" si="9"/>
        <v/>
      </c>
    </row>
    <row r="245" spans="2:5" x14ac:dyDescent="0.2">
      <c r="B245" s="81"/>
      <c r="C245" s="337"/>
      <c r="D245" s="83"/>
      <c r="E245" s="83" t="str">
        <f t="shared" si="9"/>
        <v/>
      </c>
    </row>
    <row r="246" spans="2:5" x14ac:dyDescent="0.2">
      <c r="B246" s="81"/>
      <c r="C246" s="337"/>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15" sqref="A15"/>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0"/>
  <sheetViews>
    <sheetView showGridLines="0" showZeros="0" zoomScaleNormal="100" zoomScaleSheetLayoutView="90" workbookViewId="0">
      <selection activeCell="G16" sqref="G16"/>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3" t="s">
        <v>1013</v>
      </c>
      <c r="B1" s="343"/>
      <c r="C1" s="343"/>
      <c r="D1" s="343"/>
      <c r="E1" s="343"/>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106" t="s">
        <v>1469</v>
      </c>
      <c r="D3" s="134"/>
      <c r="E3" s="104" t="s">
        <v>1216</v>
      </c>
      <c r="F3" s="107"/>
      <c r="J3" s="107"/>
    </row>
    <row r="4" spans="1:10" s="105" customFormat="1" ht="20.100000000000001" customHeight="1" x14ac:dyDescent="0.2">
      <c r="A4" s="104" t="s">
        <v>16</v>
      </c>
      <c r="C4" s="108" t="s">
        <v>1470</v>
      </c>
      <c r="D4" s="134"/>
      <c r="E4" s="106"/>
      <c r="F4" s="270"/>
      <c r="J4" s="107"/>
    </row>
    <row r="5" spans="1:10" s="105" customFormat="1" ht="20.100000000000001" customHeight="1" x14ac:dyDescent="0.2">
      <c r="A5" s="104" t="s">
        <v>1468</v>
      </c>
      <c r="C5" s="333" t="s">
        <v>1471</v>
      </c>
      <c r="D5" s="135"/>
      <c r="E5" s="33"/>
      <c r="F5" s="270"/>
    </row>
    <row r="6" spans="1:10" s="105" customFormat="1" ht="20.100000000000001" customHeight="1" x14ac:dyDescent="0.2">
      <c r="A6" s="104" t="s">
        <v>36</v>
      </c>
      <c r="C6" s="334"/>
      <c r="D6" s="135"/>
      <c r="E6" s="271"/>
      <c r="F6" s="270"/>
    </row>
    <row r="7" spans="1:10" s="105" customFormat="1" ht="20.100000000000001" customHeight="1" x14ac:dyDescent="0.2">
      <c r="A7" s="104" t="s">
        <v>18</v>
      </c>
      <c r="C7" s="109">
        <v>103239546.73</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150</v>
      </c>
      <c r="D10" s="135"/>
    </row>
    <row r="11" spans="1:10" s="105" customFormat="1" ht="20.100000000000001" customHeight="1" x14ac:dyDescent="0.2">
      <c r="B11" s="104"/>
      <c r="C11" s="113"/>
      <c r="D11" s="135"/>
    </row>
    <row r="12" spans="1:10" ht="20.100000000000001" customHeight="1" x14ac:dyDescent="0.2">
      <c r="A12" s="343" t="s">
        <v>1014</v>
      </c>
      <c r="B12" s="343"/>
      <c r="C12" s="343"/>
      <c r="D12" s="343"/>
      <c r="E12" s="343"/>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4"/>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340">
        <f>PrecioUnitario(1,Costo_Financiero,Gasto_Generales_Porcentaje,Beneficio,Ingresos_Brutos,IVA)</f>
        <v>1</v>
      </c>
    </row>
    <row r="20" spans="1:10" ht="20.100000000000001" customHeight="1" x14ac:dyDescent="0.2">
      <c r="C20" s="93"/>
    </row>
    <row r="21" spans="1:10" ht="20.100000000000001" customHeight="1" x14ac:dyDescent="0.2">
      <c r="B21" s="347" t="s">
        <v>1032</v>
      </c>
      <c r="C21" s="348"/>
      <c r="D21" s="348"/>
      <c r="E21" s="349"/>
      <c r="F21" s="96"/>
      <c r="J21" s="96"/>
    </row>
    <row r="23" spans="1:10" ht="20.100000000000001" customHeight="1" x14ac:dyDescent="0.2">
      <c r="B23" s="350" t="s">
        <v>991</v>
      </c>
      <c r="C23" s="344" t="s">
        <v>0</v>
      </c>
      <c r="D23" s="351" t="s">
        <v>1</v>
      </c>
      <c r="E23" s="350" t="s">
        <v>2</v>
      </c>
      <c r="F23" s="139"/>
      <c r="G23" s="344" t="s">
        <v>1035</v>
      </c>
      <c r="H23" s="344"/>
      <c r="I23" s="260"/>
      <c r="J23" s="345" t="s">
        <v>1034</v>
      </c>
    </row>
    <row r="24" spans="1:10" ht="20.100000000000001" customHeight="1" x14ac:dyDescent="0.2">
      <c r="B24" s="350"/>
      <c r="C24" s="344"/>
      <c r="D24" s="351"/>
      <c r="E24" s="350"/>
      <c r="F24" s="139"/>
      <c r="G24" s="131" t="s">
        <v>1036</v>
      </c>
      <c r="H24" s="131" t="s">
        <v>1</v>
      </c>
      <c r="I24" s="261"/>
      <c r="J24" s="346"/>
    </row>
    <row r="25" spans="1:10" ht="20.100000000000001" customHeight="1" x14ac:dyDescent="0.2">
      <c r="B25" s="88"/>
      <c r="C25" s="130"/>
      <c r="D25" s="137"/>
      <c r="E25" s="88"/>
      <c r="F25" s="139"/>
      <c r="G25" s="262"/>
      <c r="H25" s="262"/>
      <c r="J25" s="114"/>
    </row>
    <row r="26" spans="1:10" ht="20.100000000000001" customHeight="1" x14ac:dyDescent="0.2">
      <c r="A26" s="91">
        <v>1</v>
      </c>
      <c r="B26" s="140">
        <f>A26</f>
        <v>1</v>
      </c>
      <c r="C26" s="89" t="str">
        <f t="shared" ref="C26:C33" si="0">IFERROR(VLOOKUP(J26,Tabla_Items,2,FALSE),G26)</f>
        <v>Proyecto Ejecutivo y Replanteo</v>
      </c>
      <c r="D26" s="138" t="str">
        <f t="shared" ref="D26:D33" si="1">IFERROR(VLOOKUP(J26,Tabla_Items,3,FALSE),H26)</f>
        <v>Global</v>
      </c>
      <c r="E26" s="115">
        <v>1</v>
      </c>
      <c r="F26" s="204"/>
      <c r="G26" s="205" t="s">
        <v>1466</v>
      </c>
      <c r="H26" s="263" t="s">
        <v>1457</v>
      </c>
      <c r="I26" s="132"/>
      <c r="J26" s="205"/>
    </row>
    <row r="27" spans="1:10" ht="20.100000000000001" customHeight="1" x14ac:dyDescent="0.2">
      <c r="A27" s="91">
        <f t="shared" ref="A27:A90" si="2">IF(D27=0,0,A26+1)</f>
        <v>2</v>
      </c>
      <c r="B27" s="140">
        <f t="shared" ref="B27:B46" si="3">A27</f>
        <v>2</v>
      </c>
      <c r="C27" s="89" t="str">
        <f t="shared" si="0"/>
        <v>Base completa para columna simple</v>
      </c>
      <c r="D27" s="138" t="str">
        <f t="shared" si="1"/>
        <v>Un.</v>
      </c>
      <c r="E27" s="116">
        <v>189</v>
      </c>
      <c r="F27" s="206"/>
      <c r="G27" s="205" t="s">
        <v>1462</v>
      </c>
      <c r="H27" s="263" t="s">
        <v>1222</v>
      </c>
      <c r="I27" s="132"/>
      <c r="J27" s="205"/>
    </row>
    <row r="28" spans="1:10" ht="20.100000000000001" customHeight="1" x14ac:dyDescent="0.2">
      <c r="A28" s="91">
        <f t="shared" si="2"/>
        <v>3</v>
      </c>
      <c r="B28" s="140">
        <f t="shared" si="3"/>
        <v>3</v>
      </c>
      <c r="C28" s="89" t="str">
        <f t="shared" si="0"/>
        <v>Base completa para columna doble</v>
      </c>
      <c r="D28" s="138" t="str">
        <f t="shared" si="1"/>
        <v>Un.</v>
      </c>
      <c r="E28" s="116">
        <v>13</v>
      </c>
      <c r="F28" s="206"/>
      <c r="G28" s="205" t="s">
        <v>1463</v>
      </c>
      <c r="H28" s="263" t="s">
        <v>1222</v>
      </c>
      <c r="I28" s="132"/>
      <c r="J28" s="205"/>
    </row>
    <row r="29" spans="1:10" ht="20.100000000000001" customHeight="1" x14ac:dyDescent="0.2">
      <c r="A29" s="91">
        <f t="shared" si="2"/>
        <v>4</v>
      </c>
      <c r="B29" s="140">
        <f t="shared" si="3"/>
        <v>4</v>
      </c>
      <c r="C29" s="89" t="str">
        <f t="shared" si="0"/>
        <v>Columnas metálicas simple 8mts c/brazo recto</v>
      </c>
      <c r="D29" s="138" t="str">
        <f t="shared" si="1"/>
        <v>Un.</v>
      </c>
      <c r="E29" s="116">
        <v>189</v>
      </c>
      <c r="F29" s="206"/>
      <c r="G29" s="205" t="s">
        <v>1472</v>
      </c>
      <c r="H29" s="263" t="s">
        <v>1222</v>
      </c>
      <c r="I29" s="132"/>
      <c r="J29" s="205"/>
    </row>
    <row r="30" spans="1:10" ht="20.100000000000001" customHeight="1" x14ac:dyDescent="0.2">
      <c r="A30" s="91">
        <f t="shared" si="2"/>
        <v>5</v>
      </c>
      <c r="B30" s="140">
        <f t="shared" si="3"/>
        <v>5</v>
      </c>
      <c r="C30" s="89" t="str">
        <f t="shared" si="0"/>
        <v>Columnas metálicas doble 8mts c/brazo recto</v>
      </c>
      <c r="D30" s="138" t="str">
        <f t="shared" si="1"/>
        <v>Un.</v>
      </c>
      <c r="E30" s="116">
        <v>13</v>
      </c>
      <c r="F30" s="206"/>
      <c r="G30" s="205" t="s">
        <v>1473</v>
      </c>
      <c r="H30" s="263" t="s">
        <v>1222</v>
      </c>
      <c r="I30" s="132"/>
      <c r="J30" s="205"/>
    </row>
    <row r="31" spans="1:10" ht="20.100000000000001" customHeight="1" x14ac:dyDescent="0.2">
      <c r="A31" s="91">
        <f t="shared" si="2"/>
        <v>6</v>
      </c>
      <c r="B31" s="140">
        <f t="shared" si="3"/>
        <v>6</v>
      </c>
      <c r="C31" s="89" t="str">
        <f t="shared" si="0"/>
        <v>Luminaria LED de potencia 110w</v>
      </c>
      <c r="D31" s="138" t="str">
        <f t="shared" si="1"/>
        <v>Un.</v>
      </c>
      <c r="E31" s="116">
        <v>202</v>
      </c>
      <c r="F31" s="206"/>
      <c r="G31" s="205" t="s">
        <v>1474</v>
      </c>
      <c r="H31" s="263" t="s">
        <v>1222</v>
      </c>
      <c r="I31" s="132"/>
      <c r="J31" s="205"/>
    </row>
    <row r="32" spans="1:10" ht="20.100000000000001" customHeight="1" x14ac:dyDescent="0.2">
      <c r="A32" s="91">
        <f t="shared" si="2"/>
        <v>7</v>
      </c>
      <c r="B32" s="140">
        <f t="shared" si="3"/>
        <v>7</v>
      </c>
      <c r="C32" s="89" t="str">
        <f t="shared" si="0"/>
        <v>Tendido de Conductor 3x1x25/50mm</v>
      </c>
      <c r="D32" s="138" t="str">
        <f t="shared" si="1"/>
        <v>Un.</v>
      </c>
      <c r="E32" s="116">
        <v>4666.2</v>
      </c>
      <c r="F32" s="206"/>
      <c r="G32" s="205" t="s">
        <v>1475</v>
      </c>
      <c r="H32" s="263" t="s">
        <v>1222</v>
      </c>
      <c r="I32" s="132"/>
      <c r="J32" s="205"/>
    </row>
    <row r="33" spans="1:10" ht="20.100000000000001" customHeight="1" x14ac:dyDescent="0.2">
      <c r="A33" s="91">
        <f t="shared" si="2"/>
        <v>8</v>
      </c>
      <c r="B33" s="140">
        <f t="shared" si="3"/>
        <v>8</v>
      </c>
      <c r="C33" s="89" t="str">
        <f t="shared" si="0"/>
        <v>Estructura de retención, alineación y terminal para cable preensamblado</v>
      </c>
      <c r="D33" s="138" t="str">
        <f t="shared" si="1"/>
        <v>M.</v>
      </c>
      <c r="E33" s="116">
        <v>202</v>
      </c>
      <c r="F33" s="206"/>
      <c r="G33" s="205" t="s">
        <v>1476</v>
      </c>
      <c r="H33" s="263" t="s">
        <v>1467</v>
      </c>
      <c r="I33" s="132"/>
      <c r="J33" s="205"/>
    </row>
    <row r="34" spans="1:10" ht="20.100000000000001" customHeight="1" x14ac:dyDescent="0.2">
      <c r="A34" s="91">
        <f t="shared" si="2"/>
        <v>9</v>
      </c>
      <c r="B34" s="140">
        <f t="shared" si="3"/>
        <v>9</v>
      </c>
      <c r="C34" s="89" t="str">
        <f t="shared" ref="C34" si="4">IFERROR(VLOOKUP(J34,Tabla_Items,2,FALSE),G34)</f>
        <v>Puesta a tierra completa</v>
      </c>
      <c r="D34" s="138" t="str">
        <f t="shared" ref="D34" si="5">IFERROR(VLOOKUP(J34,Tabla_Items,3,FALSE),H34)</f>
        <v>M.</v>
      </c>
      <c r="E34" s="116">
        <v>205</v>
      </c>
      <c r="F34" s="206"/>
      <c r="G34" s="205" t="s">
        <v>1464</v>
      </c>
      <c r="H34" s="263" t="s">
        <v>1467</v>
      </c>
      <c r="I34" s="132"/>
      <c r="J34" s="205"/>
    </row>
    <row r="35" spans="1:10" ht="20.100000000000001" customHeight="1" x14ac:dyDescent="0.2">
      <c r="A35" s="91">
        <f t="shared" si="2"/>
        <v>10</v>
      </c>
      <c r="B35" s="140">
        <f t="shared" si="3"/>
        <v>10</v>
      </c>
      <c r="C35" s="89" t="str">
        <f>IFERROR(VLOOKUP(J34,Tabla_Items,2,FALSE),G35)</f>
        <v>Tableros de comando y medición trifasicos completos</v>
      </c>
      <c r="D35" s="138" t="str">
        <f>IFERROR(VLOOKUP(J34,Tabla_Items,3,FALSE),H35)</f>
        <v>Un.</v>
      </c>
      <c r="E35" s="116">
        <v>3</v>
      </c>
      <c r="F35" s="206"/>
      <c r="G35" s="205" t="s">
        <v>1465</v>
      </c>
      <c r="H35" s="263" t="s">
        <v>1222</v>
      </c>
      <c r="I35" s="132"/>
      <c r="J35" s="205"/>
    </row>
    <row r="36" spans="1:10" ht="20.100000000000001" customHeight="1" x14ac:dyDescent="0.2">
      <c r="A36" s="91">
        <f t="shared" si="2"/>
        <v>0</v>
      </c>
      <c r="B36" s="140">
        <f t="shared" si="3"/>
        <v>0</v>
      </c>
      <c r="C36" s="89">
        <f>IFERROR(VLOOKUP(J35,Tabla_Items,2,FALSE),G36)</f>
        <v>0</v>
      </c>
      <c r="D36" s="138">
        <f>IFERROR(VLOOKUP(J35,Tabla_Items,3,FALSE),H36)</f>
        <v>0</v>
      </c>
      <c r="E36" s="116"/>
      <c r="F36" s="206"/>
      <c r="G36" s="205"/>
      <c r="H36" s="263"/>
      <c r="I36" s="132"/>
      <c r="J36" s="205"/>
    </row>
    <row r="37" spans="1:10" ht="20.100000000000001" customHeight="1" x14ac:dyDescent="0.2">
      <c r="A37" s="91">
        <f t="shared" si="2"/>
        <v>0</v>
      </c>
      <c r="B37" s="140">
        <f t="shared" si="3"/>
        <v>0</v>
      </c>
      <c r="C37" s="89">
        <f>IFERROR(VLOOKUP(J36,Tabla_Items,2,FALSE),G37)</f>
        <v>0</v>
      </c>
      <c r="D37" s="138"/>
      <c r="E37" s="116"/>
      <c r="F37" s="206"/>
      <c r="G37" s="205"/>
      <c r="H37" s="263"/>
      <c r="I37" s="132"/>
      <c r="J37" s="205"/>
    </row>
    <row r="38" spans="1:10" ht="20.100000000000001" customHeight="1" x14ac:dyDescent="0.2">
      <c r="A38" s="91">
        <f t="shared" si="2"/>
        <v>0</v>
      </c>
      <c r="B38" s="140">
        <f t="shared" si="3"/>
        <v>0</v>
      </c>
      <c r="C38" s="89">
        <f t="shared" ref="C38:C56" si="6">IFERROR(VLOOKUP(J38,Tabla_Items,2,FALSE),G38)</f>
        <v>0</v>
      </c>
      <c r="D38" s="138">
        <f t="shared" ref="D38:D56" si="7">IFERROR(VLOOKUP(J38,Tabla_Items,3,FALSE),H38)</f>
        <v>0</v>
      </c>
      <c r="E38" s="116"/>
      <c r="F38" s="206"/>
      <c r="G38" s="205"/>
      <c r="H38" s="263"/>
      <c r="I38" s="132"/>
      <c r="J38" s="205"/>
    </row>
    <row r="39" spans="1:10" ht="20.100000000000001" customHeight="1" x14ac:dyDescent="0.2">
      <c r="A39" s="91">
        <f t="shared" si="2"/>
        <v>0</v>
      </c>
      <c r="B39" s="140">
        <f t="shared" si="3"/>
        <v>0</v>
      </c>
      <c r="C39" s="89">
        <f t="shared" si="6"/>
        <v>0</v>
      </c>
      <c r="D39" s="138">
        <f t="shared" si="7"/>
        <v>0</v>
      </c>
      <c r="E39" s="116"/>
      <c r="F39" s="206"/>
      <c r="G39" s="205"/>
      <c r="H39" s="263"/>
      <c r="I39" s="132"/>
      <c r="J39" s="205"/>
    </row>
    <row r="40" spans="1:10" ht="20.100000000000001" customHeight="1" x14ac:dyDescent="0.2">
      <c r="A40" s="91">
        <f t="shared" si="2"/>
        <v>0</v>
      </c>
      <c r="B40" s="140">
        <f t="shared" si="3"/>
        <v>0</v>
      </c>
      <c r="C40" s="89">
        <f t="shared" si="6"/>
        <v>0</v>
      </c>
      <c r="D40" s="138">
        <f t="shared" si="7"/>
        <v>0</v>
      </c>
      <c r="E40" s="116"/>
      <c r="F40" s="206"/>
      <c r="G40" s="205"/>
      <c r="H40" s="263"/>
      <c r="I40" s="132"/>
      <c r="J40" s="205"/>
    </row>
    <row r="41" spans="1:10" ht="20.100000000000001" customHeight="1" x14ac:dyDescent="0.2">
      <c r="A41" s="91">
        <f t="shared" si="2"/>
        <v>0</v>
      </c>
      <c r="B41" s="140">
        <f t="shared" si="3"/>
        <v>0</v>
      </c>
      <c r="C41" s="89">
        <f t="shared" si="6"/>
        <v>0</v>
      </c>
      <c r="D41" s="138">
        <f t="shared" si="7"/>
        <v>0</v>
      </c>
      <c r="E41" s="116"/>
      <c r="F41" s="206"/>
      <c r="G41" s="205"/>
      <c r="H41" s="263"/>
      <c r="I41" s="132"/>
      <c r="J41" s="205"/>
    </row>
    <row r="42" spans="1:10" ht="20.100000000000001" customHeight="1" x14ac:dyDescent="0.2">
      <c r="A42" s="91">
        <f t="shared" si="2"/>
        <v>0</v>
      </c>
      <c r="B42" s="140">
        <f t="shared" si="3"/>
        <v>0</v>
      </c>
      <c r="C42" s="89">
        <f t="shared" si="6"/>
        <v>0</v>
      </c>
      <c r="D42" s="138">
        <f t="shared" si="7"/>
        <v>0</v>
      </c>
      <c r="E42" s="116"/>
      <c r="F42" s="206"/>
      <c r="G42" s="205"/>
      <c r="H42" s="263"/>
      <c r="I42" s="132"/>
      <c r="J42" s="205"/>
    </row>
    <row r="43" spans="1:10" ht="20.100000000000001" customHeight="1" x14ac:dyDescent="0.2">
      <c r="A43" s="91">
        <f t="shared" si="2"/>
        <v>0</v>
      </c>
      <c r="B43" s="140">
        <f t="shared" si="3"/>
        <v>0</v>
      </c>
      <c r="C43" s="89">
        <f t="shared" si="6"/>
        <v>0</v>
      </c>
      <c r="D43" s="138">
        <f t="shared" si="7"/>
        <v>0</v>
      </c>
      <c r="E43" s="116"/>
      <c r="F43" s="206"/>
      <c r="G43" s="205"/>
      <c r="H43" s="263"/>
      <c r="I43" s="132"/>
      <c r="J43" s="205"/>
    </row>
    <row r="44" spans="1:10" ht="20.100000000000001" customHeight="1" x14ac:dyDescent="0.2">
      <c r="A44" s="91">
        <f t="shared" si="2"/>
        <v>0</v>
      </c>
      <c r="B44" s="140">
        <f t="shared" si="3"/>
        <v>0</v>
      </c>
      <c r="C44" s="89">
        <f t="shared" si="6"/>
        <v>0</v>
      </c>
      <c r="D44" s="138">
        <f t="shared" si="7"/>
        <v>0</v>
      </c>
      <c r="E44" s="116"/>
      <c r="F44" s="206"/>
      <c r="G44" s="205"/>
      <c r="H44" s="263"/>
      <c r="I44" s="132"/>
      <c r="J44" s="205"/>
    </row>
    <row r="45" spans="1:10" ht="20.100000000000001" customHeight="1" x14ac:dyDescent="0.2">
      <c r="A45" s="91">
        <f t="shared" si="2"/>
        <v>0</v>
      </c>
      <c r="B45" s="140">
        <f t="shared" si="3"/>
        <v>0</v>
      </c>
      <c r="C45" s="89">
        <f t="shared" si="6"/>
        <v>0</v>
      </c>
      <c r="D45" s="138">
        <f t="shared" si="7"/>
        <v>0</v>
      </c>
      <c r="E45" s="116"/>
      <c r="F45" s="206"/>
      <c r="G45" s="205"/>
      <c r="H45" s="263"/>
      <c r="I45" s="132"/>
      <c r="J45" s="205"/>
    </row>
    <row r="46" spans="1:10" ht="20.100000000000001" customHeight="1" x14ac:dyDescent="0.2">
      <c r="A46" s="91">
        <f t="shared" si="2"/>
        <v>0</v>
      </c>
      <c r="B46" s="140">
        <f t="shared" si="3"/>
        <v>0</v>
      </c>
      <c r="C46" s="89">
        <f t="shared" si="6"/>
        <v>0</v>
      </c>
      <c r="D46" s="138">
        <f t="shared" si="7"/>
        <v>0</v>
      </c>
      <c r="E46" s="116"/>
      <c r="F46" s="206"/>
      <c r="G46" s="205"/>
      <c r="H46" s="263"/>
      <c r="I46" s="132"/>
      <c r="J46" s="205"/>
    </row>
    <row r="47" spans="1:10" ht="20.100000000000001" customHeight="1" x14ac:dyDescent="0.2">
      <c r="A47" s="91">
        <f t="shared" si="2"/>
        <v>0</v>
      </c>
      <c r="B47" s="140"/>
      <c r="C47" s="89">
        <f t="shared" si="6"/>
        <v>0</v>
      </c>
      <c r="D47" s="138">
        <f t="shared" si="7"/>
        <v>0</v>
      </c>
      <c r="E47" s="116"/>
      <c r="F47" s="206"/>
      <c r="G47" s="205"/>
      <c r="H47" s="263"/>
      <c r="I47" s="132"/>
      <c r="J47" s="205"/>
    </row>
    <row r="48" spans="1:10" ht="20.100000000000001" customHeight="1" x14ac:dyDescent="0.2">
      <c r="A48" s="91">
        <f t="shared" si="2"/>
        <v>0</v>
      </c>
      <c r="B48" s="140"/>
      <c r="C48" s="89">
        <f t="shared" si="6"/>
        <v>0</v>
      </c>
      <c r="D48" s="138">
        <f t="shared" si="7"/>
        <v>0</v>
      </c>
      <c r="E48" s="116"/>
      <c r="F48" s="206"/>
      <c r="G48" s="205"/>
      <c r="H48" s="263"/>
      <c r="I48" s="132"/>
      <c r="J48" s="205"/>
    </row>
    <row r="49" spans="1:10" ht="20.100000000000001" customHeight="1" x14ac:dyDescent="0.2">
      <c r="A49" s="91">
        <f t="shared" si="2"/>
        <v>0</v>
      </c>
      <c r="B49" s="140"/>
      <c r="C49" s="89">
        <f t="shared" si="6"/>
        <v>0</v>
      </c>
      <c r="D49" s="138">
        <f t="shared" si="7"/>
        <v>0</v>
      </c>
      <c r="E49" s="116"/>
      <c r="F49" s="206"/>
      <c r="G49" s="205"/>
      <c r="H49" s="263"/>
      <c r="I49" s="132"/>
      <c r="J49" s="205"/>
    </row>
    <row r="50" spans="1:10" ht="20.100000000000001" customHeight="1" x14ac:dyDescent="0.2">
      <c r="A50" s="91">
        <f t="shared" si="2"/>
        <v>0</v>
      </c>
      <c r="B50" s="140"/>
      <c r="C50" s="89">
        <f t="shared" si="6"/>
        <v>0</v>
      </c>
      <c r="D50" s="138">
        <f t="shared" si="7"/>
        <v>0</v>
      </c>
      <c r="E50" s="116"/>
      <c r="F50" s="206"/>
      <c r="G50" s="205"/>
      <c r="H50" s="263"/>
      <c r="I50" s="132"/>
      <c r="J50" s="205"/>
    </row>
    <row r="51" spans="1:10" ht="20.100000000000001" customHeight="1" x14ac:dyDescent="0.2">
      <c r="A51" s="91">
        <f t="shared" si="2"/>
        <v>0</v>
      </c>
      <c r="B51" s="140"/>
      <c r="C51" s="89">
        <f t="shared" si="6"/>
        <v>0</v>
      </c>
      <c r="D51" s="138">
        <f t="shared" si="7"/>
        <v>0</v>
      </c>
      <c r="E51" s="116"/>
      <c r="F51" s="206"/>
      <c r="G51" s="205"/>
      <c r="H51" s="263"/>
      <c r="I51" s="132"/>
      <c r="J51" s="205"/>
    </row>
    <row r="52" spans="1:10" ht="20.100000000000001" customHeight="1" x14ac:dyDescent="0.2">
      <c r="A52" s="91">
        <f t="shared" si="2"/>
        <v>0</v>
      </c>
      <c r="B52" s="140"/>
      <c r="C52" s="89">
        <f t="shared" si="6"/>
        <v>0</v>
      </c>
      <c r="D52" s="138">
        <f t="shared" si="7"/>
        <v>0</v>
      </c>
      <c r="E52" s="116"/>
      <c r="F52" s="206"/>
      <c r="G52" s="205"/>
      <c r="H52" s="263"/>
      <c r="I52" s="132"/>
      <c r="J52" s="205"/>
    </row>
    <row r="53" spans="1:10" ht="20.100000000000001" customHeight="1" x14ac:dyDescent="0.2">
      <c r="A53" s="91">
        <f t="shared" si="2"/>
        <v>0</v>
      </c>
      <c r="B53" s="140"/>
      <c r="C53" s="89">
        <f t="shared" si="6"/>
        <v>0</v>
      </c>
      <c r="D53" s="138">
        <f t="shared" si="7"/>
        <v>0</v>
      </c>
      <c r="E53" s="116"/>
      <c r="F53" s="206"/>
      <c r="G53" s="205"/>
      <c r="H53" s="263"/>
      <c r="I53" s="132"/>
      <c r="J53" s="205"/>
    </row>
    <row r="54" spans="1:10" ht="20.100000000000001" customHeight="1" x14ac:dyDescent="0.2">
      <c r="A54" s="91">
        <f t="shared" si="2"/>
        <v>0</v>
      </c>
      <c r="B54" s="140"/>
      <c r="C54" s="89">
        <f t="shared" si="6"/>
        <v>0</v>
      </c>
      <c r="D54" s="138">
        <f t="shared" si="7"/>
        <v>0</v>
      </c>
      <c r="E54" s="116"/>
      <c r="F54" s="206"/>
      <c r="G54" s="205"/>
      <c r="H54" s="263"/>
      <c r="I54" s="132"/>
      <c r="J54" s="205"/>
    </row>
    <row r="55" spans="1:10" ht="20.100000000000001" customHeight="1" x14ac:dyDescent="0.2">
      <c r="A55" s="91">
        <f t="shared" si="2"/>
        <v>0</v>
      </c>
      <c r="B55" s="140"/>
      <c r="C55" s="89">
        <f t="shared" si="6"/>
        <v>0</v>
      </c>
      <c r="D55" s="138">
        <f t="shared" si="7"/>
        <v>0</v>
      </c>
      <c r="E55" s="116"/>
      <c r="F55" s="206"/>
      <c r="G55" s="205"/>
      <c r="H55" s="263"/>
      <c r="I55" s="132"/>
      <c r="J55" s="205"/>
    </row>
    <row r="56" spans="1:10" ht="20.100000000000001" customHeight="1" x14ac:dyDescent="0.2">
      <c r="A56" s="91">
        <f t="shared" si="2"/>
        <v>0</v>
      </c>
      <c r="B56" s="140"/>
      <c r="C56" s="89">
        <f t="shared" si="6"/>
        <v>0</v>
      </c>
      <c r="D56" s="138">
        <f t="shared" si="7"/>
        <v>0</v>
      </c>
      <c r="E56" s="116"/>
      <c r="F56" s="206"/>
      <c r="G56" s="205"/>
      <c r="H56" s="263"/>
      <c r="I56" s="132"/>
      <c r="J56" s="205"/>
    </row>
    <row r="57" spans="1:10" ht="20.100000000000001" customHeight="1" x14ac:dyDescent="0.2">
      <c r="A57" s="91">
        <f t="shared" si="2"/>
        <v>0</v>
      </c>
      <c r="B57" s="140"/>
      <c r="C57" s="89">
        <f t="shared" ref="C57:C88" si="8">IFERROR(VLOOKUP(J57,Tabla_Items,2,FALSE),G57)</f>
        <v>0</v>
      </c>
      <c r="D57" s="138">
        <f t="shared" ref="D57:D88" si="9">IFERROR(VLOOKUP(J57,Tabla_Items,3,FALSE),H57)</f>
        <v>0</v>
      </c>
      <c r="E57" s="116"/>
      <c r="F57" s="206"/>
      <c r="G57" s="205"/>
      <c r="H57" s="263"/>
      <c r="I57" s="132"/>
      <c r="J57" s="205"/>
    </row>
    <row r="58" spans="1:10" ht="20.100000000000001" customHeight="1" x14ac:dyDescent="0.2">
      <c r="A58" s="91">
        <f t="shared" si="2"/>
        <v>0</v>
      </c>
      <c r="B58" s="140"/>
      <c r="C58" s="89">
        <f t="shared" si="8"/>
        <v>0</v>
      </c>
      <c r="D58" s="138">
        <f t="shared" si="9"/>
        <v>0</v>
      </c>
      <c r="E58" s="116"/>
      <c r="F58" s="206"/>
      <c r="G58" s="205"/>
      <c r="H58" s="263"/>
      <c r="I58" s="132"/>
      <c r="J58" s="205"/>
    </row>
    <row r="59" spans="1:10" ht="20.100000000000001" customHeight="1" x14ac:dyDescent="0.2">
      <c r="A59" s="91">
        <f t="shared" si="2"/>
        <v>0</v>
      </c>
      <c r="B59" s="140"/>
      <c r="C59" s="89">
        <f t="shared" si="8"/>
        <v>0</v>
      </c>
      <c r="D59" s="138">
        <f t="shared" si="9"/>
        <v>0</v>
      </c>
      <c r="E59" s="116"/>
      <c r="F59" s="206"/>
      <c r="G59" s="205"/>
      <c r="H59" s="263"/>
      <c r="I59" s="132"/>
      <c r="J59" s="205"/>
    </row>
    <row r="60" spans="1:10" ht="20.100000000000001" customHeight="1" x14ac:dyDescent="0.2">
      <c r="A60" s="91">
        <f t="shared" si="2"/>
        <v>0</v>
      </c>
      <c r="B60" s="140"/>
      <c r="C60" s="89">
        <f t="shared" si="8"/>
        <v>0</v>
      </c>
      <c r="D60" s="138">
        <f t="shared" si="9"/>
        <v>0</v>
      </c>
      <c r="E60" s="116"/>
      <c r="F60" s="206"/>
      <c r="G60" s="205"/>
      <c r="H60" s="263"/>
      <c r="I60" s="132"/>
      <c r="J60" s="205"/>
    </row>
    <row r="61" spans="1:10" ht="20.100000000000001" customHeight="1" x14ac:dyDescent="0.2">
      <c r="A61" s="91">
        <f t="shared" si="2"/>
        <v>0</v>
      </c>
      <c r="B61" s="140"/>
      <c r="C61" s="89">
        <f t="shared" si="8"/>
        <v>0</v>
      </c>
      <c r="D61" s="138">
        <f t="shared" si="9"/>
        <v>0</v>
      </c>
      <c r="E61" s="116"/>
      <c r="F61" s="206"/>
      <c r="G61" s="205"/>
      <c r="H61" s="263"/>
      <c r="I61" s="132"/>
      <c r="J61" s="205"/>
    </row>
    <row r="62" spans="1:10" ht="20.100000000000001" customHeight="1" x14ac:dyDescent="0.2">
      <c r="A62" s="91">
        <f t="shared" si="2"/>
        <v>0</v>
      </c>
      <c r="B62" s="140"/>
      <c r="C62" s="89">
        <f t="shared" si="8"/>
        <v>0</v>
      </c>
      <c r="D62" s="138">
        <f t="shared" si="9"/>
        <v>0</v>
      </c>
      <c r="E62" s="116"/>
      <c r="F62" s="206"/>
      <c r="G62" s="205"/>
      <c r="H62" s="263"/>
      <c r="I62" s="132"/>
      <c r="J62" s="205"/>
    </row>
    <row r="63" spans="1:10" ht="20.100000000000001" customHeight="1" x14ac:dyDescent="0.2">
      <c r="A63" s="91">
        <f t="shared" si="2"/>
        <v>0</v>
      </c>
      <c r="B63" s="140"/>
      <c r="C63" s="89">
        <f t="shared" si="8"/>
        <v>0</v>
      </c>
      <c r="D63" s="138">
        <f t="shared" si="9"/>
        <v>0</v>
      </c>
      <c r="E63" s="116"/>
      <c r="F63" s="206"/>
      <c r="G63" s="205"/>
      <c r="H63" s="263"/>
      <c r="I63" s="132"/>
      <c r="J63" s="205"/>
    </row>
    <row r="64" spans="1:10" ht="20.100000000000001" customHeight="1" x14ac:dyDescent="0.2">
      <c r="A64" s="91">
        <f t="shared" si="2"/>
        <v>0</v>
      </c>
      <c r="B64" s="140"/>
      <c r="C64" s="89">
        <f t="shared" si="8"/>
        <v>0</v>
      </c>
      <c r="D64" s="138">
        <f t="shared" si="9"/>
        <v>0</v>
      </c>
      <c r="E64" s="116"/>
      <c r="F64" s="206"/>
      <c r="G64" s="205"/>
      <c r="H64" s="263"/>
      <c r="I64" s="132"/>
      <c r="J64" s="205"/>
    </row>
    <row r="65" spans="1:10" ht="20.100000000000001" customHeight="1" x14ac:dyDescent="0.2">
      <c r="A65" s="91">
        <f t="shared" si="2"/>
        <v>0</v>
      </c>
      <c r="B65" s="140"/>
      <c r="C65" s="89">
        <f t="shared" si="8"/>
        <v>0</v>
      </c>
      <c r="D65" s="138">
        <f t="shared" si="9"/>
        <v>0</v>
      </c>
      <c r="E65" s="116"/>
      <c r="F65" s="206"/>
      <c r="G65" s="205"/>
      <c r="H65" s="263"/>
      <c r="I65" s="132"/>
      <c r="J65" s="205"/>
    </row>
    <row r="66" spans="1:10" ht="20.100000000000001" customHeight="1" x14ac:dyDescent="0.2">
      <c r="A66" s="91">
        <f t="shared" si="2"/>
        <v>0</v>
      </c>
      <c r="B66" s="140"/>
      <c r="C66" s="89">
        <f t="shared" si="8"/>
        <v>0</v>
      </c>
      <c r="D66" s="138">
        <f t="shared" si="9"/>
        <v>0</v>
      </c>
      <c r="E66" s="116"/>
      <c r="F66" s="206"/>
      <c r="G66" s="205"/>
      <c r="H66" s="263"/>
      <c r="I66" s="132"/>
      <c r="J66" s="205"/>
    </row>
    <row r="67" spans="1:10" ht="20.100000000000001" customHeight="1" x14ac:dyDescent="0.2">
      <c r="A67" s="91">
        <f t="shared" si="2"/>
        <v>0</v>
      </c>
      <c r="B67" s="140"/>
      <c r="C67" s="89">
        <f t="shared" si="8"/>
        <v>0</v>
      </c>
      <c r="D67" s="138">
        <f t="shared" si="9"/>
        <v>0</v>
      </c>
      <c r="E67" s="116"/>
      <c r="F67" s="206"/>
      <c r="G67" s="205"/>
      <c r="H67" s="263"/>
      <c r="I67" s="132"/>
      <c r="J67" s="205"/>
    </row>
    <row r="68" spans="1:10" ht="20.100000000000001" customHeight="1" x14ac:dyDescent="0.2">
      <c r="A68" s="91">
        <f t="shared" si="2"/>
        <v>0</v>
      </c>
      <c r="B68" s="140"/>
      <c r="C68" s="89">
        <f t="shared" si="8"/>
        <v>0</v>
      </c>
      <c r="D68" s="138">
        <f t="shared" si="9"/>
        <v>0</v>
      </c>
      <c r="E68" s="116"/>
      <c r="F68" s="206"/>
      <c r="G68" s="205"/>
      <c r="H68" s="263"/>
      <c r="I68" s="132"/>
      <c r="J68" s="205"/>
    </row>
    <row r="69" spans="1:10" ht="20.100000000000001" customHeight="1" x14ac:dyDescent="0.2">
      <c r="A69" s="91">
        <f t="shared" si="2"/>
        <v>0</v>
      </c>
      <c r="B69" s="140"/>
      <c r="C69" s="89">
        <f t="shared" si="8"/>
        <v>0</v>
      </c>
      <c r="D69" s="138">
        <f t="shared" si="9"/>
        <v>0</v>
      </c>
      <c r="E69" s="116"/>
      <c r="F69" s="206"/>
      <c r="G69" s="205"/>
      <c r="H69" s="263"/>
      <c r="I69" s="132"/>
      <c r="J69" s="205"/>
    </row>
    <row r="70" spans="1:10" ht="20.100000000000001" customHeight="1" x14ac:dyDescent="0.2">
      <c r="A70" s="91">
        <f t="shared" si="2"/>
        <v>0</v>
      </c>
      <c r="B70" s="140"/>
      <c r="C70" s="89">
        <f t="shared" si="8"/>
        <v>0</v>
      </c>
      <c r="D70" s="138">
        <f t="shared" si="9"/>
        <v>0</v>
      </c>
      <c r="E70" s="116"/>
      <c r="F70" s="206"/>
      <c r="G70" s="205"/>
      <c r="H70" s="263"/>
      <c r="I70" s="132"/>
      <c r="J70" s="205"/>
    </row>
    <row r="71" spans="1:10" ht="20.100000000000001" customHeight="1" x14ac:dyDescent="0.2">
      <c r="A71" s="91">
        <f t="shared" si="2"/>
        <v>0</v>
      </c>
      <c r="B71" s="140"/>
      <c r="C71" s="89">
        <f t="shared" si="8"/>
        <v>0</v>
      </c>
      <c r="D71" s="138">
        <f t="shared" si="9"/>
        <v>0</v>
      </c>
      <c r="E71" s="116"/>
      <c r="F71" s="206"/>
      <c r="G71" s="205"/>
      <c r="H71" s="263"/>
      <c r="I71" s="132"/>
      <c r="J71" s="205"/>
    </row>
    <row r="72" spans="1:10" ht="20.100000000000001" customHeight="1" x14ac:dyDescent="0.2">
      <c r="A72" s="91">
        <f t="shared" si="2"/>
        <v>0</v>
      </c>
      <c r="B72" s="140"/>
      <c r="C72" s="89">
        <f t="shared" si="8"/>
        <v>0</v>
      </c>
      <c r="D72" s="138">
        <f t="shared" si="9"/>
        <v>0</v>
      </c>
      <c r="E72" s="116"/>
      <c r="F72" s="206"/>
      <c r="G72" s="205"/>
      <c r="H72" s="263"/>
      <c r="I72" s="132"/>
      <c r="J72" s="205"/>
    </row>
    <row r="73" spans="1:10" ht="20.100000000000001" customHeight="1" x14ac:dyDescent="0.2">
      <c r="A73" s="91">
        <f t="shared" si="2"/>
        <v>0</v>
      </c>
      <c r="B73" s="140"/>
      <c r="C73" s="89">
        <f t="shared" si="8"/>
        <v>0</v>
      </c>
      <c r="D73" s="138">
        <f t="shared" si="9"/>
        <v>0</v>
      </c>
      <c r="E73" s="116"/>
      <c r="F73" s="206"/>
      <c r="G73" s="205"/>
      <c r="H73" s="263"/>
      <c r="I73" s="132"/>
      <c r="J73" s="205"/>
    </row>
    <row r="74" spans="1:10" ht="20.100000000000001" customHeight="1" x14ac:dyDescent="0.2">
      <c r="A74" s="91">
        <f t="shared" si="2"/>
        <v>0</v>
      </c>
      <c r="B74" s="140"/>
      <c r="C74" s="89">
        <f t="shared" si="8"/>
        <v>0</v>
      </c>
      <c r="D74" s="138">
        <f t="shared" si="9"/>
        <v>0</v>
      </c>
      <c r="E74" s="116"/>
      <c r="F74" s="206"/>
      <c r="G74" s="205"/>
      <c r="H74" s="263"/>
      <c r="I74" s="132"/>
      <c r="J74" s="205"/>
    </row>
    <row r="75" spans="1:10" ht="20.100000000000001" customHeight="1" x14ac:dyDescent="0.2">
      <c r="A75" s="91">
        <f t="shared" si="2"/>
        <v>0</v>
      </c>
      <c r="B75" s="140"/>
      <c r="C75" s="89">
        <f t="shared" si="8"/>
        <v>0</v>
      </c>
      <c r="D75" s="138">
        <f t="shared" si="9"/>
        <v>0</v>
      </c>
      <c r="E75" s="116"/>
      <c r="F75" s="206"/>
      <c r="G75" s="205"/>
      <c r="H75" s="263"/>
      <c r="I75" s="132"/>
      <c r="J75" s="205"/>
    </row>
    <row r="76" spans="1:10" ht="20.100000000000001" customHeight="1" x14ac:dyDescent="0.2">
      <c r="A76" s="91">
        <f t="shared" si="2"/>
        <v>0</v>
      </c>
      <c r="B76" s="140"/>
      <c r="C76" s="89">
        <f t="shared" si="8"/>
        <v>0</v>
      </c>
      <c r="D76" s="138">
        <f t="shared" si="9"/>
        <v>0</v>
      </c>
      <c r="E76" s="116"/>
      <c r="F76" s="206"/>
      <c r="G76" s="205"/>
      <c r="H76" s="263"/>
      <c r="I76" s="132"/>
      <c r="J76" s="205"/>
    </row>
    <row r="77" spans="1:10" ht="20.100000000000001" customHeight="1" x14ac:dyDescent="0.2">
      <c r="A77" s="91">
        <f t="shared" si="2"/>
        <v>0</v>
      </c>
      <c r="B77" s="140"/>
      <c r="C77" s="89">
        <f t="shared" si="8"/>
        <v>0</v>
      </c>
      <c r="D77" s="138">
        <f t="shared" si="9"/>
        <v>0</v>
      </c>
      <c r="E77" s="116"/>
      <c r="F77" s="206"/>
      <c r="G77" s="205"/>
      <c r="H77" s="263"/>
      <c r="I77" s="132"/>
      <c r="J77" s="205"/>
    </row>
    <row r="78" spans="1:10" ht="20.100000000000001" customHeight="1" x14ac:dyDescent="0.2">
      <c r="A78" s="91">
        <f t="shared" si="2"/>
        <v>0</v>
      </c>
      <c r="B78" s="140"/>
      <c r="C78" s="89">
        <f t="shared" si="8"/>
        <v>0</v>
      </c>
      <c r="D78" s="138">
        <f t="shared" si="9"/>
        <v>0</v>
      </c>
      <c r="E78" s="116"/>
      <c r="F78" s="206"/>
      <c r="G78" s="205"/>
      <c r="H78" s="263"/>
      <c r="I78" s="132"/>
      <c r="J78" s="205"/>
    </row>
    <row r="79" spans="1:10" ht="20.100000000000001" customHeight="1" x14ac:dyDescent="0.2">
      <c r="A79" s="91">
        <f t="shared" si="2"/>
        <v>0</v>
      </c>
      <c r="B79" s="140"/>
      <c r="C79" s="89">
        <f t="shared" si="8"/>
        <v>0</v>
      </c>
      <c r="D79" s="138">
        <f t="shared" si="9"/>
        <v>0</v>
      </c>
      <c r="E79" s="116"/>
      <c r="F79" s="206"/>
      <c r="G79" s="205"/>
      <c r="H79" s="263"/>
      <c r="I79" s="132"/>
      <c r="J79" s="205"/>
    </row>
    <row r="80" spans="1:10" ht="20.100000000000001" customHeight="1" x14ac:dyDescent="0.2">
      <c r="A80" s="91">
        <f t="shared" si="2"/>
        <v>0</v>
      </c>
      <c r="B80" s="140"/>
      <c r="C80" s="89">
        <f t="shared" si="8"/>
        <v>0</v>
      </c>
      <c r="D80" s="138">
        <f t="shared" si="9"/>
        <v>0</v>
      </c>
      <c r="E80" s="116"/>
      <c r="F80" s="206"/>
      <c r="G80" s="205"/>
      <c r="H80" s="263"/>
      <c r="I80" s="132"/>
      <c r="J80" s="205"/>
    </row>
    <row r="81" spans="1:10" ht="20.100000000000001" customHeight="1" x14ac:dyDescent="0.2">
      <c r="A81" s="91">
        <f t="shared" si="2"/>
        <v>0</v>
      </c>
      <c r="B81" s="140"/>
      <c r="C81" s="89">
        <f t="shared" si="8"/>
        <v>0</v>
      </c>
      <c r="D81" s="138">
        <f t="shared" si="9"/>
        <v>0</v>
      </c>
      <c r="E81" s="116"/>
      <c r="F81" s="206"/>
      <c r="G81" s="205"/>
      <c r="H81" s="263"/>
      <c r="I81" s="132"/>
      <c r="J81" s="205"/>
    </row>
    <row r="82" spans="1:10" ht="20.100000000000001" customHeight="1" x14ac:dyDescent="0.2">
      <c r="A82" s="91">
        <f t="shared" si="2"/>
        <v>0</v>
      </c>
      <c r="B82" s="140"/>
      <c r="C82" s="89">
        <f t="shared" si="8"/>
        <v>0</v>
      </c>
      <c r="D82" s="138">
        <f t="shared" si="9"/>
        <v>0</v>
      </c>
      <c r="E82" s="116"/>
      <c r="F82" s="206"/>
      <c r="G82" s="205"/>
      <c r="H82" s="263"/>
      <c r="I82" s="132"/>
      <c r="J82" s="205"/>
    </row>
    <row r="83" spans="1:10" ht="20.100000000000001" customHeight="1" x14ac:dyDescent="0.2">
      <c r="A83" s="91">
        <f t="shared" si="2"/>
        <v>0</v>
      </c>
      <c r="B83" s="140"/>
      <c r="C83" s="89">
        <f t="shared" si="8"/>
        <v>0</v>
      </c>
      <c r="D83" s="138">
        <f t="shared" si="9"/>
        <v>0</v>
      </c>
      <c r="E83" s="116"/>
      <c r="F83" s="206"/>
      <c r="G83" s="205"/>
      <c r="H83" s="263"/>
      <c r="I83" s="132"/>
      <c r="J83" s="205"/>
    </row>
    <row r="84" spans="1:10" ht="20.100000000000001" customHeight="1" x14ac:dyDescent="0.2">
      <c r="A84" s="91">
        <f t="shared" si="2"/>
        <v>0</v>
      </c>
      <c r="B84" s="140"/>
      <c r="C84" s="89">
        <f t="shared" si="8"/>
        <v>0</v>
      </c>
      <c r="D84" s="138">
        <f t="shared" si="9"/>
        <v>0</v>
      </c>
      <c r="E84" s="116"/>
      <c r="F84" s="206"/>
      <c r="G84" s="205"/>
      <c r="H84" s="263"/>
      <c r="I84" s="132"/>
      <c r="J84" s="205"/>
    </row>
    <row r="85" spans="1:10" ht="20.100000000000001" customHeight="1" x14ac:dyDescent="0.2">
      <c r="A85" s="91">
        <f t="shared" si="2"/>
        <v>0</v>
      </c>
      <c r="B85" s="140"/>
      <c r="C85" s="89">
        <f t="shared" si="8"/>
        <v>0</v>
      </c>
      <c r="D85" s="138">
        <f t="shared" si="9"/>
        <v>0</v>
      </c>
      <c r="E85" s="116"/>
      <c r="F85" s="206"/>
      <c r="G85" s="205"/>
      <c r="H85" s="263"/>
      <c r="I85" s="132"/>
      <c r="J85" s="205"/>
    </row>
    <row r="86" spans="1:10" ht="20.100000000000001" customHeight="1" x14ac:dyDescent="0.2">
      <c r="A86" s="91">
        <f t="shared" si="2"/>
        <v>0</v>
      </c>
      <c r="B86" s="140"/>
      <c r="C86" s="89">
        <f t="shared" si="8"/>
        <v>0</v>
      </c>
      <c r="D86" s="138">
        <f t="shared" si="9"/>
        <v>0</v>
      </c>
      <c r="E86" s="116"/>
      <c r="F86" s="206"/>
      <c r="G86" s="205"/>
      <c r="H86" s="263"/>
      <c r="I86" s="132"/>
      <c r="J86" s="205"/>
    </row>
    <row r="87" spans="1:10" ht="20.100000000000001" customHeight="1" x14ac:dyDescent="0.2">
      <c r="A87" s="91">
        <f t="shared" si="2"/>
        <v>0</v>
      </c>
      <c r="B87" s="140"/>
      <c r="C87" s="89">
        <f t="shared" si="8"/>
        <v>0</v>
      </c>
      <c r="D87" s="138">
        <f t="shared" si="9"/>
        <v>0</v>
      </c>
      <c r="E87" s="116"/>
      <c r="F87" s="206"/>
      <c r="G87" s="205"/>
      <c r="H87" s="263"/>
      <c r="I87" s="132"/>
      <c r="J87" s="205"/>
    </row>
    <row r="88" spans="1:10" ht="20.100000000000001" customHeight="1" x14ac:dyDescent="0.2">
      <c r="A88" s="91">
        <f t="shared" si="2"/>
        <v>0</v>
      </c>
      <c r="B88" s="140"/>
      <c r="C88" s="89">
        <f t="shared" si="8"/>
        <v>0</v>
      </c>
      <c r="D88" s="138">
        <f t="shared" si="9"/>
        <v>0</v>
      </c>
      <c r="E88" s="116"/>
      <c r="F88" s="206"/>
      <c r="G88" s="205"/>
      <c r="H88" s="263"/>
      <c r="I88" s="132"/>
      <c r="J88" s="205"/>
    </row>
    <row r="89" spans="1:10" ht="20.100000000000001" customHeight="1" x14ac:dyDescent="0.2">
      <c r="A89" s="91">
        <f t="shared" si="2"/>
        <v>0</v>
      </c>
      <c r="B89" s="140"/>
      <c r="C89" s="89">
        <f t="shared" ref="C89:C120" si="10">IFERROR(VLOOKUP(J89,Tabla_Items,2,FALSE),G89)</f>
        <v>0</v>
      </c>
      <c r="D89" s="138">
        <f t="shared" ref="D89:D120" si="11">IFERROR(VLOOKUP(J89,Tabla_Items,3,FALSE),H89)</f>
        <v>0</v>
      </c>
      <c r="E89" s="116"/>
      <c r="F89" s="206"/>
      <c r="G89" s="205"/>
      <c r="H89" s="263"/>
      <c r="I89" s="132"/>
      <c r="J89" s="205"/>
    </row>
    <row r="90" spans="1:10" ht="20.100000000000001" customHeight="1" x14ac:dyDescent="0.2">
      <c r="A90" s="91">
        <f t="shared" si="2"/>
        <v>0</v>
      </c>
      <c r="B90" s="140"/>
      <c r="C90" s="89">
        <f t="shared" si="10"/>
        <v>0</v>
      </c>
      <c r="D90" s="138">
        <f t="shared" si="11"/>
        <v>0</v>
      </c>
      <c r="E90" s="116"/>
      <c r="F90" s="206"/>
      <c r="G90" s="205"/>
      <c r="H90" s="263"/>
      <c r="I90" s="132"/>
      <c r="J90" s="205"/>
    </row>
    <row r="91" spans="1:10" ht="20.100000000000001" customHeight="1" x14ac:dyDescent="0.2">
      <c r="A91" s="91">
        <f t="shared" ref="A91:A154" si="12">IF(D91=0,0,A90+1)</f>
        <v>0</v>
      </c>
      <c r="B91" s="140"/>
      <c r="C91" s="89">
        <f t="shared" si="10"/>
        <v>0</v>
      </c>
      <c r="D91" s="138">
        <f t="shared" si="11"/>
        <v>0</v>
      </c>
      <c r="E91" s="116"/>
      <c r="F91" s="206"/>
      <c r="G91" s="205"/>
      <c r="H91" s="263"/>
      <c r="I91" s="132"/>
      <c r="J91" s="205"/>
    </row>
    <row r="92" spans="1:10" ht="20.100000000000001" customHeight="1" x14ac:dyDescent="0.2">
      <c r="A92" s="91">
        <f t="shared" si="12"/>
        <v>0</v>
      </c>
      <c r="B92" s="140"/>
      <c r="C92" s="89">
        <f t="shared" si="10"/>
        <v>0</v>
      </c>
      <c r="D92" s="138">
        <f t="shared" si="11"/>
        <v>0</v>
      </c>
      <c r="E92" s="116"/>
      <c r="F92" s="206"/>
      <c r="G92" s="205"/>
      <c r="H92" s="263"/>
      <c r="I92" s="132"/>
      <c r="J92" s="205"/>
    </row>
    <row r="93" spans="1:10" ht="20.100000000000001" customHeight="1" x14ac:dyDescent="0.2">
      <c r="A93" s="91">
        <f t="shared" si="12"/>
        <v>0</v>
      </c>
      <c r="B93" s="140"/>
      <c r="C93" s="89">
        <f t="shared" si="10"/>
        <v>0</v>
      </c>
      <c r="D93" s="138">
        <f t="shared" si="11"/>
        <v>0</v>
      </c>
      <c r="E93" s="116"/>
      <c r="F93" s="206"/>
      <c r="G93" s="205"/>
      <c r="H93" s="263"/>
      <c r="I93" s="132"/>
      <c r="J93" s="205"/>
    </row>
    <row r="94" spans="1:10" ht="20.100000000000001" customHeight="1" x14ac:dyDescent="0.2">
      <c r="A94" s="91">
        <f t="shared" si="12"/>
        <v>0</v>
      </c>
      <c r="B94" s="140"/>
      <c r="C94" s="89">
        <f t="shared" si="10"/>
        <v>0</v>
      </c>
      <c r="D94" s="138">
        <f t="shared" si="11"/>
        <v>0</v>
      </c>
      <c r="E94" s="116"/>
      <c r="F94" s="206"/>
      <c r="G94" s="205"/>
      <c r="H94" s="263"/>
      <c r="I94" s="132"/>
      <c r="J94" s="205"/>
    </row>
    <row r="95" spans="1:10" ht="20.100000000000001" customHeight="1" x14ac:dyDescent="0.2">
      <c r="A95" s="91">
        <f t="shared" si="12"/>
        <v>0</v>
      </c>
      <c r="B95" s="140"/>
      <c r="C95" s="89">
        <f t="shared" si="10"/>
        <v>0</v>
      </c>
      <c r="D95" s="138">
        <f t="shared" si="11"/>
        <v>0</v>
      </c>
      <c r="E95" s="116"/>
      <c r="F95" s="206"/>
      <c r="G95" s="205"/>
      <c r="H95" s="263"/>
      <c r="I95" s="132"/>
      <c r="J95" s="205"/>
    </row>
    <row r="96" spans="1:10" ht="20.100000000000001" customHeight="1" x14ac:dyDescent="0.2">
      <c r="A96" s="91">
        <f t="shared" si="12"/>
        <v>0</v>
      </c>
      <c r="B96" s="140"/>
      <c r="C96" s="89">
        <f t="shared" si="10"/>
        <v>0</v>
      </c>
      <c r="D96" s="138">
        <f t="shared" si="11"/>
        <v>0</v>
      </c>
      <c r="E96" s="116"/>
      <c r="F96" s="206"/>
      <c r="G96" s="205"/>
      <c r="H96" s="263"/>
      <c r="I96" s="132"/>
      <c r="J96" s="205"/>
    </row>
    <row r="97" spans="1:10" ht="20.100000000000001" customHeight="1" x14ac:dyDescent="0.2">
      <c r="A97" s="91">
        <f t="shared" si="12"/>
        <v>0</v>
      </c>
      <c r="B97" s="140"/>
      <c r="C97" s="89">
        <f t="shared" si="10"/>
        <v>0</v>
      </c>
      <c r="D97" s="138">
        <f t="shared" si="11"/>
        <v>0</v>
      </c>
      <c r="E97" s="116"/>
      <c r="F97" s="206"/>
      <c r="G97" s="205"/>
      <c r="H97" s="263"/>
      <c r="I97" s="132"/>
      <c r="J97" s="205"/>
    </row>
    <row r="98" spans="1:10" ht="20.100000000000001" customHeight="1" x14ac:dyDescent="0.2">
      <c r="A98" s="91">
        <f t="shared" si="12"/>
        <v>0</v>
      </c>
      <c r="B98" s="140"/>
      <c r="C98" s="89">
        <f t="shared" si="10"/>
        <v>0</v>
      </c>
      <c r="D98" s="138">
        <f t="shared" si="11"/>
        <v>0</v>
      </c>
      <c r="E98" s="116"/>
      <c r="F98" s="206"/>
      <c r="G98" s="205"/>
      <c r="H98" s="263"/>
      <c r="I98" s="132"/>
      <c r="J98" s="205"/>
    </row>
    <row r="99" spans="1:10" ht="20.100000000000001" customHeight="1" x14ac:dyDescent="0.2">
      <c r="A99" s="91">
        <f t="shared" si="12"/>
        <v>0</v>
      </c>
      <c r="B99" s="140"/>
      <c r="C99" s="89">
        <f t="shared" si="10"/>
        <v>0</v>
      </c>
      <c r="D99" s="138">
        <f t="shared" si="11"/>
        <v>0</v>
      </c>
      <c r="E99" s="116"/>
      <c r="F99" s="206"/>
      <c r="G99" s="205"/>
      <c r="H99" s="263"/>
      <c r="I99" s="132"/>
      <c r="J99" s="205"/>
    </row>
    <row r="100" spans="1:10" ht="20.100000000000001" customHeight="1" x14ac:dyDescent="0.2">
      <c r="A100" s="91">
        <f t="shared" si="12"/>
        <v>0</v>
      </c>
      <c r="B100" s="140"/>
      <c r="C100" s="89">
        <f t="shared" si="10"/>
        <v>0</v>
      </c>
      <c r="D100" s="138">
        <f t="shared" si="11"/>
        <v>0</v>
      </c>
      <c r="E100" s="116"/>
      <c r="F100" s="206"/>
      <c r="G100" s="205"/>
      <c r="H100" s="263"/>
      <c r="I100" s="132"/>
      <c r="J100" s="205"/>
    </row>
    <row r="101" spans="1:10" ht="20.100000000000001" customHeight="1" x14ac:dyDescent="0.2">
      <c r="A101" s="91">
        <f t="shared" si="12"/>
        <v>0</v>
      </c>
      <c r="B101" s="140"/>
      <c r="C101" s="89">
        <f t="shared" si="10"/>
        <v>0</v>
      </c>
      <c r="D101" s="138">
        <f t="shared" si="11"/>
        <v>0</v>
      </c>
      <c r="E101" s="116"/>
      <c r="F101" s="206"/>
      <c r="G101" s="205"/>
      <c r="H101" s="263"/>
      <c r="I101" s="132"/>
      <c r="J101" s="205"/>
    </row>
    <row r="102" spans="1:10" ht="20.100000000000001" customHeight="1" x14ac:dyDescent="0.2">
      <c r="A102" s="91">
        <f t="shared" si="12"/>
        <v>0</v>
      </c>
      <c r="B102" s="140"/>
      <c r="C102" s="89">
        <f t="shared" si="10"/>
        <v>0</v>
      </c>
      <c r="D102" s="138">
        <f t="shared" si="11"/>
        <v>0</v>
      </c>
      <c r="E102" s="116"/>
      <c r="F102" s="206"/>
      <c r="G102" s="205"/>
      <c r="H102" s="263"/>
      <c r="I102" s="132"/>
      <c r="J102" s="205"/>
    </row>
    <row r="103" spans="1:10" ht="20.100000000000001" customHeight="1" x14ac:dyDescent="0.2">
      <c r="A103" s="91">
        <f t="shared" si="12"/>
        <v>0</v>
      </c>
      <c r="B103" s="140"/>
      <c r="C103" s="89">
        <f t="shared" si="10"/>
        <v>0</v>
      </c>
      <c r="D103" s="138">
        <f t="shared" si="11"/>
        <v>0</v>
      </c>
      <c r="E103" s="116"/>
      <c r="F103" s="206"/>
      <c r="G103" s="205"/>
      <c r="H103" s="263"/>
      <c r="I103" s="132"/>
      <c r="J103" s="205"/>
    </row>
    <row r="104" spans="1:10" ht="20.100000000000001" customHeight="1" x14ac:dyDescent="0.2">
      <c r="A104" s="91">
        <f t="shared" si="12"/>
        <v>0</v>
      </c>
      <c r="B104" s="140"/>
      <c r="C104" s="89">
        <f t="shared" si="10"/>
        <v>0</v>
      </c>
      <c r="D104" s="138">
        <f t="shared" si="11"/>
        <v>0</v>
      </c>
      <c r="E104" s="116"/>
      <c r="F104" s="206"/>
      <c r="G104" s="205"/>
      <c r="H104" s="263"/>
      <c r="I104" s="132"/>
      <c r="J104" s="205"/>
    </row>
    <row r="105" spans="1:10" ht="20.100000000000001" customHeight="1" x14ac:dyDescent="0.2">
      <c r="A105" s="91">
        <f t="shared" si="12"/>
        <v>0</v>
      </c>
      <c r="B105" s="140"/>
      <c r="C105" s="89">
        <f t="shared" si="10"/>
        <v>0</v>
      </c>
      <c r="D105" s="138">
        <f t="shared" si="11"/>
        <v>0</v>
      </c>
      <c r="E105" s="116"/>
      <c r="F105" s="206"/>
      <c r="G105" s="205"/>
      <c r="H105" s="263"/>
      <c r="I105" s="132"/>
      <c r="J105" s="205"/>
    </row>
    <row r="106" spans="1:10" ht="20.100000000000001" customHeight="1" x14ac:dyDescent="0.2">
      <c r="A106" s="91">
        <f t="shared" si="12"/>
        <v>0</v>
      </c>
      <c r="B106" s="140"/>
      <c r="C106" s="89">
        <f t="shared" si="10"/>
        <v>0</v>
      </c>
      <c r="D106" s="138">
        <f t="shared" si="11"/>
        <v>0</v>
      </c>
      <c r="E106" s="116"/>
      <c r="F106" s="206"/>
      <c r="G106" s="205"/>
      <c r="H106" s="263"/>
      <c r="I106" s="132"/>
      <c r="J106" s="205"/>
    </row>
    <row r="107" spans="1:10" ht="20.100000000000001" customHeight="1" x14ac:dyDescent="0.2">
      <c r="A107" s="91">
        <f t="shared" si="12"/>
        <v>0</v>
      </c>
      <c r="B107" s="140"/>
      <c r="C107" s="89">
        <f t="shared" si="10"/>
        <v>0</v>
      </c>
      <c r="D107" s="138">
        <f t="shared" si="11"/>
        <v>0</v>
      </c>
      <c r="E107" s="116"/>
      <c r="F107" s="206"/>
      <c r="G107" s="205"/>
      <c r="H107" s="263"/>
      <c r="I107" s="132"/>
      <c r="J107" s="205"/>
    </row>
    <row r="108" spans="1:10" ht="20.100000000000001" customHeight="1" x14ac:dyDescent="0.2">
      <c r="A108" s="91">
        <f t="shared" si="12"/>
        <v>0</v>
      </c>
      <c r="B108" s="140"/>
      <c r="C108" s="89">
        <f t="shared" si="10"/>
        <v>0</v>
      </c>
      <c r="D108" s="138">
        <f t="shared" si="11"/>
        <v>0</v>
      </c>
      <c r="E108" s="116"/>
      <c r="F108" s="206"/>
      <c r="G108" s="205"/>
      <c r="H108" s="263"/>
      <c r="I108" s="132"/>
      <c r="J108" s="205"/>
    </row>
    <row r="109" spans="1:10" ht="20.100000000000001" customHeight="1" x14ac:dyDescent="0.2">
      <c r="A109" s="91">
        <f t="shared" si="12"/>
        <v>0</v>
      </c>
      <c r="B109" s="140"/>
      <c r="C109" s="89">
        <f t="shared" si="10"/>
        <v>0</v>
      </c>
      <c r="D109" s="138">
        <f t="shared" si="11"/>
        <v>0</v>
      </c>
      <c r="E109" s="116"/>
      <c r="F109" s="206"/>
      <c r="G109" s="205"/>
      <c r="H109" s="263"/>
      <c r="I109" s="132"/>
      <c r="J109" s="205"/>
    </row>
    <row r="110" spans="1:10" ht="20.100000000000001" customHeight="1" x14ac:dyDescent="0.2">
      <c r="A110" s="91">
        <f t="shared" si="12"/>
        <v>0</v>
      </c>
      <c r="B110" s="140"/>
      <c r="C110" s="89">
        <f t="shared" si="10"/>
        <v>0</v>
      </c>
      <c r="D110" s="138">
        <f t="shared" si="11"/>
        <v>0</v>
      </c>
      <c r="E110" s="116"/>
      <c r="F110" s="206"/>
      <c r="G110" s="205"/>
      <c r="H110" s="263"/>
      <c r="I110" s="132"/>
      <c r="J110" s="205"/>
    </row>
    <row r="111" spans="1:10" ht="20.100000000000001" customHeight="1" x14ac:dyDescent="0.2">
      <c r="A111" s="91">
        <f t="shared" si="12"/>
        <v>0</v>
      </c>
      <c r="B111" s="140"/>
      <c r="C111" s="89">
        <f t="shared" si="10"/>
        <v>0</v>
      </c>
      <c r="D111" s="138">
        <f t="shared" si="11"/>
        <v>0</v>
      </c>
      <c r="E111" s="116"/>
      <c r="F111" s="206"/>
      <c r="G111" s="205"/>
      <c r="H111" s="263"/>
      <c r="I111" s="132"/>
      <c r="J111" s="205"/>
    </row>
    <row r="112" spans="1:10" ht="20.100000000000001" customHeight="1" x14ac:dyDescent="0.2">
      <c r="A112" s="91">
        <f t="shared" si="12"/>
        <v>0</v>
      </c>
      <c r="B112" s="140"/>
      <c r="C112" s="89">
        <f t="shared" si="10"/>
        <v>0</v>
      </c>
      <c r="D112" s="138">
        <f t="shared" si="11"/>
        <v>0</v>
      </c>
      <c r="E112" s="116"/>
      <c r="F112" s="206"/>
      <c r="G112" s="205"/>
      <c r="H112" s="263"/>
      <c r="I112" s="132"/>
      <c r="J112" s="205"/>
    </row>
    <row r="113" spans="1:10" ht="20.100000000000001" customHeight="1" x14ac:dyDescent="0.2">
      <c r="A113" s="91">
        <f t="shared" si="12"/>
        <v>0</v>
      </c>
      <c r="B113" s="140"/>
      <c r="C113" s="89">
        <f t="shared" si="10"/>
        <v>0</v>
      </c>
      <c r="D113" s="138">
        <f t="shared" si="11"/>
        <v>0</v>
      </c>
      <c r="E113" s="116"/>
      <c r="F113" s="206"/>
      <c r="G113" s="205"/>
      <c r="H113" s="263"/>
      <c r="I113" s="132"/>
      <c r="J113" s="205"/>
    </row>
    <row r="114" spans="1:10" ht="20.100000000000001" customHeight="1" x14ac:dyDescent="0.2">
      <c r="A114" s="91">
        <f t="shared" si="12"/>
        <v>0</v>
      </c>
      <c r="B114" s="140"/>
      <c r="C114" s="89">
        <f t="shared" si="10"/>
        <v>0</v>
      </c>
      <c r="D114" s="138">
        <f t="shared" si="11"/>
        <v>0</v>
      </c>
      <c r="E114" s="116"/>
      <c r="F114" s="206"/>
      <c r="G114" s="205"/>
      <c r="H114" s="263"/>
      <c r="I114" s="132"/>
      <c r="J114" s="205"/>
    </row>
    <row r="115" spans="1:10" ht="20.100000000000001" customHeight="1" x14ac:dyDescent="0.2">
      <c r="A115" s="91">
        <f t="shared" si="12"/>
        <v>0</v>
      </c>
      <c r="B115" s="140"/>
      <c r="C115" s="89">
        <f t="shared" si="10"/>
        <v>0</v>
      </c>
      <c r="D115" s="138">
        <f t="shared" si="11"/>
        <v>0</v>
      </c>
      <c r="E115" s="116"/>
      <c r="F115" s="206"/>
      <c r="G115" s="205"/>
      <c r="H115" s="263"/>
      <c r="I115" s="132"/>
      <c r="J115" s="205"/>
    </row>
    <row r="116" spans="1:10" ht="20.100000000000001" customHeight="1" x14ac:dyDescent="0.2">
      <c r="A116" s="91">
        <f t="shared" si="12"/>
        <v>0</v>
      </c>
      <c r="B116" s="140"/>
      <c r="C116" s="89">
        <f t="shared" si="10"/>
        <v>0</v>
      </c>
      <c r="D116" s="138">
        <f t="shared" si="11"/>
        <v>0</v>
      </c>
      <c r="E116" s="116"/>
      <c r="F116" s="206"/>
      <c r="G116" s="205"/>
      <c r="H116" s="263"/>
      <c r="I116" s="132"/>
      <c r="J116" s="205"/>
    </row>
    <row r="117" spans="1:10" ht="20.100000000000001" customHeight="1" x14ac:dyDescent="0.2">
      <c r="A117" s="91">
        <f t="shared" si="12"/>
        <v>0</v>
      </c>
      <c r="B117" s="140"/>
      <c r="C117" s="89">
        <f t="shared" si="10"/>
        <v>0</v>
      </c>
      <c r="D117" s="138">
        <f t="shared" si="11"/>
        <v>0</v>
      </c>
      <c r="E117" s="116"/>
      <c r="F117" s="206"/>
      <c r="G117" s="205"/>
      <c r="H117" s="263"/>
      <c r="I117" s="132"/>
      <c r="J117" s="205"/>
    </row>
    <row r="118" spans="1:10" ht="20.100000000000001" customHeight="1" x14ac:dyDescent="0.2">
      <c r="A118" s="91">
        <f t="shared" si="12"/>
        <v>0</v>
      </c>
      <c r="B118" s="140"/>
      <c r="C118" s="89">
        <f t="shared" si="10"/>
        <v>0</v>
      </c>
      <c r="D118" s="138">
        <f t="shared" si="11"/>
        <v>0</v>
      </c>
      <c r="E118" s="116"/>
      <c r="F118" s="206"/>
      <c r="G118" s="205"/>
      <c r="H118" s="263"/>
      <c r="I118" s="132"/>
      <c r="J118" s="205"/>
    </row>
    <row r="119" spans="1:10" ht="20.100000000000001" customHeight="1" x14ac:dyDescent="0.2">
      <c r="A119" s="91">
        <f t="shared" si="12"/>
        <v>0</v>
      </c>
      <c r="B119" s="140"/>
      <c r="C119" s="89">
        <f t="shared" si="10"/>
        <v>0</v>
      </c>
      <c r="D119" s="138">
        <f t="shared" si="11"/>
        <v>0</v>
      </c>
      <c r="E119" s="116"/>
      <c r="F119" s="206"/>
      <c r="G119" s="205"/>
      <c r="H119" s="263"/>
      <c r="I119" s="132"/>
      <c r="J119" s="205"/>
    </row>
    <row r="120" spans="1:10" ht="20.100000000000001" customHeight="1" x14ac:dyDescent="0.2">
      <c r="A120" s="91">
        <f t="shared" si="12"/>
        <v>0</v>
      </c>
      <c r="B120" s="140"/>
      <c r="C120" s="89">
        <f t="shared" si="10"/>
        <v>0</v>
      </c>
      <c r="D120" s="138">
        <f t="shared" si="11"/>
        <v>0</v>
      </c>
      <c r="E120" s="116"/>
      <c r="F120" s="206"/>
      <c r="G120" s="205"/>
      <c r="H120" s="263"/>
      <c r="I120" s="132"/>
      <c r="J120" s="205"/>
    </row>
    <row r="121" spans="1:10" ht="20.100000000000001" customHeight="1" x14ac:dyDescent="0.2">
      <c r="A121" s="91">
        <f t="shared" si="12"/>
        <v>0</v>
      </c>
      <c r="B121" s="140"/>
      <c r="C121" s="89">
        <f t="shared" ref="C121:C152" si="13">IFERROR(VLOOKUP(J121,Tabla_Items,2,FALSE),G121)</f>
        <v>0</v>
      </c>
      <c r="D121" s="138">
        <f t="shared" ref="D121:D152" si="14">IFERROR(VLOOKUP(J121,Tabla_Items,3,FALSE),H121)</f>
        <v>0</v>
      </c>
      <c r="E121" s="116"/>
      <c r="F121" s="206"/>
      <c r="G121" s="205"/>
      <c r="H121" s="263"/>
      <c r="I121" s="132"/>
      <c r="J121" s="205"/>
    </row>
    <row r="122" spans="1:10" ht="20.100000000000001" customHeight="1" x14ac:dyDescent="0.2">
      <c r="A122" s="91">
        <f t="shared" si="12"/>
        <v>0</v>
      </c>
      <c r="B122" s="140"/>
      <c r="C122" s="89">
        <f t="shared" si="13"/>
        <v>0</v>
      </c>
      <c r="D122" s="138">
        <f t="shared" si="14"/>
        <v>0</v>
      </c>
      <c r="E122" s="116"/>
      <c r="F122" s="206"/>
      <c r="G122" s="205"/>
      <c r="H122" s="263"/>
      <c r="I122" s="132"/>
      <c r="J122" s="205"/>
    </row>
    <row r="123" spans="1:10" ht="20.100000000000001" customHeight="1" x14ac:dyDescent="0.2">
      <c r="A123" s="91">
        <f t="shared" si="12"/>
        <v>0</v>
      </c>
      <c r="B123" s="140"/>
      <c r="C123" s="89">
        <f t="shared" si="13"/>
        <v>0</v>
      </c>
      <c r="D123" s="138">
        <f t="shared" si="14"/>
        <v>0</v>
      </c>
      <c r="E123" s="116"/>
      <c r="F123" s="206"/>
      <c r="G123" s="205"/>
      <c r="H123" s="263"/>
      <c r="I123" s="132"/>
      <c r="J123" s="205"/>
    </row>
    <row r="124" spans="1:10" ht="20.100000000000001" customHeight="1" x14ac:dyDescent="0.2">
      <c r="A124" s="91">
        <f t="shared" si="12"/>
        <v>0</v>
      </c>
      <c r="B124" s="140"/>
      <c r="C124" s="89">
        <f t="shared" si="13"/>
        <v>0</v>
      </c>
      <c r="D124" s="138">
        <f t="shared" si="14"/>
        <v>0</v>
      </c>
      <c r="E124" s="116"/>
      <c r="F124" s="206"/>
      <c r="G124" s="205"/>
      <c r="H124" s="263"/>
      <c r="I124" s="132"/>
      <c r="J124" s="205"/>
    </row>
    <row r="125" spans="1:10" ht="20.100000000000001" customHeight="1" x14ac:dyDescent="0.2">
      <c r="A125" s="91">
        <f t="shared" si="12"/>
        <v>0</v>
      </c>
      <c r="B125" s="140"/>
      <c r="C125" s="89">
        <f t="shared" si="13"/>
        <v>0</v>
      </c>
      <c r="D125" s="138">
        <f t="shared" si="14"/>
        <v>0</v>
      </c>
      <c r="E125" s="116"/>
      <c r="F125" s="206"/>
      <c r="G125" s="205"/>
      <c r="H125" s="263"/>
      <c r="I125" s="132"/>
      <c r="J125" s="205"/>
    </row>
    <row r="126" spans="1:10" ht="20.100000000000001" customHeight="1" x14ac:dyDescent="0.2">
      <c r="A126" s="91">
        <f t="shared" si="12"/>
        <v>0</v>
      </c>
      <c r="B126" s="140"/>
      <c r="C126" s="89">
        <f t="shared" si="13"/>
        <v>0</v>
      </c>
      <c r="D126" s="138">
        <f t="shared" si="14"/>
        <v>0</v>
      </c>
      <c r="E126" s="116"/>
      <c r="F126" s="206"/>
      <c r="G126" s="205"/>
      <c r="H126" s="263"/>
      <c r="I126" s="132"/>
      <c r="J126" s="205"/>
    </row>
    <row r="127" spans="1:10" ht="20.100000000000001" customHeight="1" x14ac:dyDescent="0.2">
      <c r="A127" s="91">
        <f t="shared" si="12"/>
        <v>0</v>
      </c>
      <c r="B127" s="140"/>
      <c r="C127" s="89">
        <f t="shared" si="13"/>
        <v>0</v>
      </c>
      <c r="D127" s="138">
        <f t="shared" si="14"/>
        <v>0</v>
      </c>
      <c r="E127" s="116"/>
      <c r="F127" s="206"/>
      <c r="G127" s="205"/>
      <c r="H127" s="263"/>
      <c r="I127" s="132"/>
      <c r="J127" s="205"/>
    </row>
    <row r="128" spans="1:10" ht="20.100000000000001" customHeight="1" x14ac:dyDescent="0.2">
      <c r="A128" s="91">
        <f t="shared" si="12"/>
        <v>0</v>
      </c>
      <c r="B128" s="140"/>
      <c r="C128" s="89">
        <f t="shared" si="13"/>
        <v>0</v>
      </c>
      <c r="D128" s="138">
        <f t="shared" si="14"/>
        <v>0</v>
      </c>
      <c r="E128" s="116"/>
      <c r="F128" s="206"/>
      <c r="G128" s="205"/>
      <c r="H128" s="263"/>
      <c r="I128" s="132"/>
      <c r="J128" s="205"/>
    </row>
    <row r="129" spans="1:10" ht="20.100000000000001" customHeight="1" x14ac:dyDescent="0.2">
      <c r="A129" s="91">
        <f t="shared" si="12"/>
        <v>0</v>
      </c>
      <c r="B129" s="140"/>
      <c r="C129" s="89">
        <f t="shared" si="13"/>
        <v>0</v>
      </c>
      <c r="D129" s="138">
        <f t="shared" si="14"/>
        <v>0</v>
      </c>
      <c r="E129" s="116"/>
      <c r="F129" s="206"/>
      <c r="G129" s="205"/>
      <c r="H129" s="263"/>
      <c r="I129" s="132"/>
      <c r="J129" s="205"/>
    </row>
    <row r="130" spans="1:10" ht="20.100000000000001" customHeight="1" x14ac:dyDescent="0.2">
      <c r="A130" s="91">
        <f t="shared" si="12"/>
        <v>0</v>
      </c>
      <c r="B130" s="140"/>
      <c r="C130" s="89">
        <f t="shared" si="13"/>
        <v>0</v>
      </c>
      <c r="D130" s="138">
        <f t="shared" si="14"/>
        <v>0</v>
      </c>
      <c r="E130" s="116"/>
      <c r="F130" s="206"/>
      <c r="G130" s="205"/>
      <c r="H130" s="263"/>
      <c r="I130" s="132"/>
      <c r="J130" s="205"/>
    </row>
    <row r="131" spans="1:10" ht="20.100000000000001" customHeight="1" x14ac:dyDescent="0.2">
      <c r="A131" s="91">
        <f t="shared" si="12"/>
        <v>0</v>
      </c>
      <c r="B131" s="140"/>
      <c r="C131" s="89">
        <f t="shared" si="13"/>
        <v>0</v>
      </c>
      <c r="D131" s="138">
        <f t="shared" si="14"/>
        <v>0</v>
      </c>
      <c r="E131" s="116"/>
      <c r="F131" s="206"/>
      <c r="G131" s="205"/>
      <c r="H131" s="263"/>
      <c r="I131" s="132"/>
      <c r="J131" s="205"/>
    </row>
    <row r="132" spans="1:10" ht="20.100000000000001" customHeight="1" x14ac:dyDescent="0.2">
      <c r="A132" s="91">
        <f t="shared" si="12"/>
        <v>0</v>
      </c>
      <c r="B132" s="140"/>
      <c r="C132" s="89">
        <f t="shared" si="13"/>
        <v>0</v>
      </c>
      <c r="D132" s="138">
        <f t="shared" si="14"/>
        <v>0</v>
      </c>
      <c r="E132" s="116"/>
      <c r="F132" s="206"/>
      <c r="G132" s="205"/>
      <c r="H132" s="263"/>
      <c r="I132" s="132"/>
      <c r="J132" s="205"/>
    </row>
    <row r="133" spans="1:10" ht="20.100000000000001" customHeight="1" x14ac:dyDescent="0.2">
      <c r="A133" s="91">
        <f t="shared" si="12"/>
        <v>0</v>
      </c>
      <c r="B133" s="140"/>
      <c r="C133" s="89">
        <f t="shared" si="13"/>
        <v>0</v>
      </c>
      <c r="D133" s="138">
        <f t="shared" si="14"/>
        <v>0</v>
      </c>
      <c r="E133" s="116"/>
      <c r="F133" s="206"/>
      <c r="G133" s="205"/>
      <c r="H133" s="263"/>
      <c r="I133" s="132"/>
      <c r="J133" s="205"/>
    </row>
    <row r="134" spans="1:10" ht="20.100000000000001" customHeight="1" x14ac:dyDescent="0.2">
      <c r="A134" s="91">
        <f t="shared" si="12"/>
        <v>0</v>
      </c>
      <c r="B134" s="140"/>
      <c r="C134" s="89">
        <f t="shared" si="13"/>
        <v>0</v>
      </c>
      <c r="D134" s="138">
        <f t="shared" si="14"/>
        <v>0</v>
      </c>
      <c r="E134" s="116"/>
      <c r="F134" s="206"/>
      <c r="G134" s="205"/>
      <c r="H134" s="263"/>
      <c r="I134" s="132"/>
      <c r="J134" s="205"/>
    </row>
    <row r="135" spans="1:10" ht="20.100000000000001" customHeight="1" x14ac:dyDescent="0.2">
      <c r="A135" s="91">
        <f t="shared" si="12"/>
        <v>0</v>
      </c>
      <c r="B135" s="140"/>
      <c r="C135" s="89">
        <f t="shared" si="13"/>
        <v>0</v>
      </c>
      <c r="D135" s="138">
        <f t="shared" si="14"/>
        <v>0</v>
      </c>
      <c r="E135" s="116"/>
      <c r="F135" s="206"/>
      <c r="G135" s="205"/>
      <c r="H135" s="263"/>
      <c r="I135" s="132"/>
      <c r="J135" s="205"/>
    </row>
    <row r="136" spans="1:10" ht="20.100000000000001" customHeight="1" x14ac:dyDescent="0.2">
      <c r="A136" s="91">
        <f t="shared" si="12"/>
        <v>0</v>
      </c>
      <c r="B136" s="140"/>
      <c r="C136" s="89">
        <f t="shared" si="13"/>
        <v>0</v>
      </c>
      <c r="D136" s="138">
        <f t="shared" si="14"/>
        <v>0</v>
      </c>
      <c r="E136" s="116"/>
      <c r="F136" s="206"/>
      <c r="G136" s="205"/>
      <c r="H136" s="263"/>
      <c r="I136" s="132"/>
      <c r="J136" s="205"/>
    </row>
    <row r="137" spans="1:10" ht="20.100000000000001" customHeight="1" x14ac:dyDescent="0.2">
      <c r="A137" s="91">
        <f t="shared" si="12"/>
        <v>0</v>
      </c>
      <c r="B137" s="140"/>
      <c r="C137" s="89">
        <f t="shared" si="13"/>
        <v>0</v>
      </c>
      <c r="D137" s="138">
        <f t="shared" si="14"/>
        <v>0</v>
      </c>
      <c r="E137" s="116"/>
      <c r="F137" s="206"/>
      <c r="G137" s="205"/>
      <c r="H137" s="263"/>
      <c r="I137" s="132"/>
      <c r="J137" s="205"/>
    </row>
    <row r="138" spans="1:10" ht="20.100000000000001" customHeight="1" x14ac:dyDescent="0.2">
      <c r="A138" s="91">
        <f t="shared" si="12"/>
        <v>0</v>
      </c>
      <c r="B138" s="140"/>
      <c r="C138" s="89">
        <f t="shared" si="13"/>
        <v>0</v>
      </c>
      <c r="D138" s="138">
        <f t="shared" si="14"/>
        <v>0</v>
      </c>
      <c r="E138" s="116"/>
      <c r="F138" s="206"/>
      <c r="G138" s="205"/>
      <c r="H138" s="263"/>
      <c r="I138" s="132"/>
      <c r="J138" s="205"/>
    </row>
    <row r="139" spans="1:10" ht="20.100000000000001" customHeight="1" x14ac:dyDescent="0.2">
      <c r="A139" s="91">
        <f t="shared" si="12"/>
        <v>0</v>
      </c>
      <c r="B139" s="140"/>
      <c r="C139" s="89">
        <f t="shared" si="13"/>
        <v>0</v>
      </c>
      <c r="D139" s="138">
        <f t="shared" si="14"/>
        <v>0</v>
      </c>
      <c r="E139" s="116"/>
      <c r="F139" s="206"/>
      <c r="G139" s="205"/>
      <c r="H139" s="263"/>
      <c r="I139" s="132"/>
      <c r="J139" s="205"/>
    </row>
    <row r="140" spans="1:10" ht="20.100000000000001" customHeight="1" x14ac:dyDescent="0.2">
      <c r="A140" s="91">
        <f t="shared" si="12"/>
        <v>0</v>
      </c>
      <c r="B140" s="140"/>
      <c r="C140" s="89">
        <f t="shared" si="13"/>
        <v>0</v>
      </c>
      <c r="D140" s="138">
        <f t="shared" si="14"/>
        <v>0</v>
      </c>
      <c r="E140" s="116"/>
      <c r="F140" s="206"/>
      <c r="G140" s="205"/>
      <c r="H140" s="263"/>
      <c r="I140" s="132"/>
      <c r="J140" s="205"/>
    </row>
    <row r="141" spans="1:10" ht="20.100000000000001" customHeight="1" x14ac:dyDescent="0.2">
      <c r="A141" s="91">
        <f t="shared" si="12"/>
        <v>0</v>
      </c>
      <c r="B141" s="140"/>
      <c r="C141" s="89">
        <f t="shared" si="13"/>
        <v>0</v>
      </c>
      <c r="D141" s="138">
        <f t="shared" si="14"/>
        <v>0</v>
      </c>
      <c r="E141" s="116"/>
      <c r="F141" s="206"/>
      <c r="G141" s="205"/>
      <c r="H141" s="263"/>
      <c r="I141" s="132"/>
      <c r="J141" s="205"/>
    </row>
    <row r="142" spans="1:10" ht="20.100000000000001" customHeight="1" x14ac:dyDescent="0.2">
      <c r="A142" s="91">
        <f t="shared" si="12"/>
        <v>0</v>
      </c>
      <c r="B142" s="140"/>
      <c r="C142" s="89">
        <f t="shared" si="13"/>
        <v>0</v>
      </c>
      <c r="D142" s="138">
        <f t="shared" si="14"/>
        <v>0</v>
      </c>
      <c r="E142" s="116"/>
      <c r="F142" s="206"/>
      <c r="G142" s="205"/>
      <c r="H142" s="263"/>
      <c r="I142" s="132"/>
      <c r="J142" s="205"/>
    </row>
    <row r="143" spans="1:10" ht="20.100000000000001" customHeight="1" x14ac:dyDescent="0.2">
      <c r="A143" s="91">
        <f t="shared" si="12"/>
        <v>0</v>
      </c>
      <c r="B143" s="140"/>
      <c r="C143" s="89">
        <f t="shared" si="13"/>
        <v>0</v>
      </c>
      <c r="D143" s="138">
        <f t="shared" si="14"/>
        <v>0</v>
      </c>
      <c r="E143" s="116"/>
      <c r="F143" s="206"/>
      <c r="G143" s="205"/>
      <c r="H143" s="263"/>
      <c r="I143" s="132"/>
      <c r="J143" s="205"/>
    </row>
    <row r="144" spans="1:10" ht="20.100000000000001" customHeight="1" x14ac:dyDescent="0.2">
      <c r="A144" s="91">
        <f t="shared" si="12"/>
        <v>0</v>
      </c>
      <c r="B144" s="140"/>
      <c r="C144" s="89">
        <f t="shared" si="13"/>
        <v>0</v>
      </c>
      <c r="D144" s="138">
        <f t="shared" si="14"/>
        <v>0</v>
      </c>
      <c r="E144" s="116"/>
      <c r="F144" s="206"/>
      <c r="G144" s="205"/>
      <c r="H144" s="263"/>
      <c r="I144" s="132"/>
      <c r="J144" s="205"/>
    </row>
    <row r="145" spans="1:10" ht="20.100000000000001" customHeight="1" x14ac:dyDescent="0.2">
      <c r="A145" s="91">
        <f t="shared" si="12"/>
        <v>0</v>
      </c>
      <c r="B145" s="140"/>
      <c r="C145" s="89">
        <f t="shared" si="13"/>
        <v>0</v>
      </c>
      <c r="D145" s="138">
        <f t="shared" si="14"/>
        <v>0</v>
      </c>
      <c r="E145" s="116"/>
      <c r="F145" s="206"/>
      <c r="G145" s="205"/>
      <c r="H145" s="263"/>
      <c r="I145" s="132"/>
      <c r="J145" s="205"/>
    </row>
    <row r="146" spans="1:10" ht="20.100000000000001" customHeight="1" x14ac:dyDescent="0.2">
      <c r="A146" s="91">
        <f t="shared" si="12"/>
        <v>0</v>
      </c>
      <c r="B146" s="140"/>
      <c r="C146" s="89">
        <f t="shared" si="13"/>
        <v>0</v>
      </c>
      <c r="D146" s="138">
        <f t="shared" si="14"/>
        <v>0</v>
      </c>
      <c r="E146" s="116"/>
      <c r="F146" s="206"/>
      <c r="G146" s="205"/>
      <c r="H146" s="263"/>
      <c r="I146" s="132"/>
      <c r="J146" s="205"/>
    </row>
    <row r="147" spans="1:10" ht="20.100000000000001" customHeight="1" x14ac:dyDescent="0.2">
      <c r="A147" s="91">
        <f t="shared" si="12"/>
        <v>0</v>
      </c>
      <c r="B147" s="140"/>
      <c r="C147" s="89">
        <f t="shared" si="13"/>
        <v>0</v>
      </c>
      <c r="D147" s="138">
        <f t="shared" si="14"/>
        <v>0</v>
      </c>
      <c r="E147" s="116"/>
      <c r="F147" s="206"/>
      <c r="G147" s="205"/>
      <c r="H147" s="263"/>
      <c r="I147" s="132"/>
      <c r="J147" s="205"/>
    </row>
    <row r="148" spans="1:10" ht="20.100000000000001" customHeight="1" x14ac:dyDescent="0.2">
      <c r="A148" s="91">
        <f t="shared" si="12"/>
        <v>0</v>
      </c>
      <c r="B148" s="140"/>
      <c r="C148" s="89">
        <f t="shared" si="13"/>
        <v>0</v>
      </c>
      <c r="D148" s="138">
        <f t="shared" si="14"/>
        <v>0</v>
      </c>
      <c r="E148" s="116"/>
      <c r="F148" s="206"/>
      <c r="G148" s="205"/>
      <c r="H148" s="263"/>
      <c r="I148" s="132"/>
      <c r="J148" s="205"/>
    </row>
    <row r="149" spans="1:10" ht="20.100000000000001" customHeight="1" x14ac:dyDescent="0.2">
      <c r="A149" s="91">
        <f t="shared" si="12"/>
        <v>0</v>
      </c>
      <c r="B149" s="140"/>
      <c r="C149" s="89">
        <f t="shared" si="13"/>
        <v>0</v>
      </c>
      <c r="D149" s="138">
        <f t="shared" si="14"/>
        <v>0</v>
      </c>
      <c r="E149" s="116"/>
      <c r="F149" s="206"/>
      <c r="G149" s="205"/>
      <c r="H149" s="263"/>
      <c r="I149" s="132"/>
      <c r="J149" s="205"/>
    </row>
    <row r="150" spans="1:10" ht="20.100000000000001" customHeight="1" x14ac:dyDescent="0.2">
      <c r="A150" s="91">
        <f t="shared" si="12"/>
        <v>0</v>
      </c>
      <c r="B150" s="140"/>
      <c r="C150" s="89">
        <f t="shared" si="13"/>
        <v>0</v>
      </c>
      <c r="D150" s="138">
        <f t="shared" si="14"/>
        <v>0</v>
      </c>
      <c r="E150" s="116"/>
      <c r="F150" s="206"/>
      <c r="G150" s="205"/>
      <c r="H150" s="263"/>
      <c r="I150" s="132"/>
      <c r="J150" s="205"/>
    </row>
    <row r="151" spans="1:10" ht="20.100000000000001" customHeight="1" x14ac:dyDescent="0.2">
      <c r="A151" s="91">
        <f t="shared" si="12"/>
        <v>0</v>
      </c>
      <c r="B151" s="140"/>
      <c r="C151" s="89">
        <f t="shared" si="13"/>
        <v>0</v>
      </c>
      <c r="D151" s="138">
        <f t="shared" si="14"/>
        <v>0</v>
      </c>
      <c r="E151" s="116"/>
      <c r="F151" s="206"/>
      <c r="G151" s="205"/>
      <c r="H151" s="263"/>
      <c r="I151" s="132"/>
      <c r="J151" s="205"/>
    </row>
    <row r="152" spans="1:10" ht="20.100000000000001" customHeight="1" x14ac:dyDescent="0.2">
      <c r="A152" s="91">
        <f t="shared" si="12"/>
        <v>0</v>
      </c>
      <c r="B152" s="140"/>
      <c r="C152" s="89">
        <f t="shared" si="13"/>
        <v>0</v>
      </c>
      <c r="D152" s="138">
        <f t="shared" si="14"/>
        <v>0</v>
      </c>
      <c r="E152" s="116"/>
      <c r="F152" s="206"/>
      <c r="G152" s="205"/>
      <c r="H152" s="263"/>
      <c r="I152" s="132"/>
      <c r="J152" s="205"/>
    </row>
    <row r="153" spans="1:10" ht="20.100000000000001" customHeight="1" x14ac:dyDescent="0.2">
      <c r="A153" s="91">
        <f t="shared" si="12"/>
        <v>0</v>
      </c>
      <c r="B153" s="140"/>
      <c r="C153" s="89">
        <f t="shared" ref="C153:C184" si="15">IFERROR(VLOOKUP(J153,Tabla_Items,2,FALSE),G153)</f>
        <v>0</v>
      </c>
      <c r="D153" s="138">
        <f t="shared" ref="D153:D184" si="16">IFERROR(VLOOKUP(J153,Tabla_Items,3,FALSE),H153)</f>
        <v>0</v>
      </c>
      <c r="E153" s="116"/>
      <c r="F153" s="206"/>
      <c r="G153" s="205"/>
      <c r="H153" s="263"/>
      <c r="I153" s="132"/>
      <c r="J153" s="205"/>
    </row>
    <row r="154" spans="1:10" ht="20.100000000000001" customHeight="1" x14ac:dyDescent="0.2">
      <c r="A154" s="91">
        <f t="shared" si="12"/>
        <v>0</v>
      </c>
      <c r="B154" s="140"/>
      <c r="C154" s="89">
        <f t="shared" si="15"/>
        <v>0</v>
      </c>
      <c r="D154" s="138">
        <f t="shared" si="16"/>
        <v>0</v>
      </c>
      <c r="E154" s="116"/>
      <c r="F154" s="206"/>
      <c r="G154" s="205"/>
      <c r="H154" s="263"/>
      <c r="I154" s="132"/>
      <c r="J154" s="205"/>
    </row>
    <row r="155" spans="1:10" ht="20.100000000000001" customHeight="1" x14ac:dyDescent="0.2">
      <c r="A155" s="91">
        <f t="shared" ref="A155:A203" si="17">IF(D155=0,0,A154+1)</f>
        <v>0</v>
      </c>
      <c r="B155" s="140"/>
      <c r="C155" s="89">
        <f t="shared" si="15"/>
        <v>0</v>
      </c>
      <c r="D155" s="138">
        <f t="shared" si="16"/>
        <v>0</v>
      </c>
      <c r="E155" s="116"/>
      <c r="F155" s="206"/>
      <c r="G155" s="205"/>
      <c r="H155" s="263"/>
      <c r="I155" s="132"/>
      <c r="J155" s="205"/>
    </row>
    <row r="156" spans="1:10" ht="20.100000000000001" customHeight="1" x14ac:dyDescent="0.2">
      <c r="A156" s="91">
        <f t="shared" si="17"/>
        <v>0</v>
      </c>
      <c r="B156" s="140"/>
      <c r="C156" s="89">
        <f t="shared" si="15"/>
        <v>0</v>
      </c>
      <c r="D156" s="138">
        <f t="shared" si="16"/>
        <v>0</v>
      </c>
      <c r="E156" s="116"/>
      <c r="F156" s="206"/>
      <c r="G156" s="205"/>
      <c r="H156" s="263"/>
      <c r="I156" s="132"/>
      <c r="J156" s="205"/>
    </row>
    <row r="157" spans="1:10" ht="20.100000000000001" customHeight="1" x14ac:dyDescent="0.2">
      <c r="A157" s="91">
        <f t="shared" si="17"/>
        <v>0</v>
      </c>
      <c r="B157" s="140"/>
      <c r="C157" s="89">
        <f t="shared" si="15"/>
        <v>0</v>
      </c>
      <c r="D157" s="138">
        <f t="shared" si="16"/>
        <v>0</v>
      </c>
      <c r="E157" s="116"/>
      <c r="F157" s="206"/>
      <c r="G157" s="205"/>
      <c r="H157" s="263"/>
      <c r="I157" s="132"/>
      <c r="J157" s="205"/>
    </row>
    <row r="158" spans="1:10" ht="20.100000000000001" customHeight="1" x14ac:dyDescent="0.2">
      <c r="A158" s="91">
        <f t="shared" si="17"/>
        <v>0</v>
      </c>
      <c r="B158" s="140"/>
      <c r="C158" s="89">
        <f t="shared" si="15"/>
        <v>0</v>
      </c>
      <c r="D158" s="138">
        <f t="shared" si="16"/>
        <v>0</v>
      </c>
      <c r="E158" s="116"/>
      <c r="F158" s="206"/>
      <c r="G158" s="205"/>
      <c r="H158" s="263"/>
      <c r="I158" s="132"/>
      <c r="J158" s="205"/>
    </row>
    <row r="159" spans="1:10" ht="20.100000000000001" customHeight="1" x14ac:dyDescent="0.2">
      <c r="A159" s="91">
        <f t="shared" si="17"/>
        <v>0</v>
      </c>
      <c r="B159" s="140"/>
      <c r="C159" s="89">
        <f t="shared" si="15"/>
        <v>0</v>
      </c>
      <c r="D159" s="138">
        <f t="shared" si="16"/>
        <v>0</v>
      </c>
      <c r="E159" s="116"/>
      <c r="F159" s="206"/>
      <c r="G159" s="205"/>
      <c r="H159" s="263"/>
      <c r="I159" s="132"/>
      <c r="J159" s="205"/>
    </row>
    <row r="160" spans="1:10" ht="20.100000000000001" customHeight="1" x14ac:dyDescent="0.2">
      <c r="A160" s="91">
        <f t="shared" si="17"/>
        <v>0</v>
      </c>
      <c r="B160" s="140"/>
      <c r="C160" s="89">
        <f t="shared" si="15"/>
        <v>0</v>
      </c>
      <c r="D160" s="138">
        <f t="shared" si="16"/>
        <v>0</v>
      </c>
      <c r="E160" s="116"/>
      <c r="F160" s="206"/>
      <c r="G160" s="205"/>
      <c r="H160" s="263"/>
      <c r="I160" s="132"/>
      <c r="J160" s="205"/>
    </row>
    <row r="161" spans="1:10" ht="20.100000000000001" customHeight="1" x14ac:dyDescent="0.2">
      <c r="A161" s="91">
        <f t="shared" si="17"/>
        <v>0</v>
      </c>
      <c r="B161" s="140"/>
      <c r="C161" s="89">
        <f t="shared" si="15"/>
        <v>0</v>
      </c>
      <c r="D161" s="138">
        <f t="shared" si="16"/>
        <v>0</v>
      </c>
      <c r="E161" s="116"/>
      <c r="F161" s="206"/>
      <c r="G161" s="205"/>
      <c r="H161" s="263"/>
      <c r="I161" s="132"/>
      <c r="J161" s="205"/>
    </row>
    <row r="162" spans="1:10" ht="20.100000000000001" customHeight="1" x14ac:dyDescent="0.2">
      <c r="A162" s="91">
        <f t="shared" si="17"/>
        <v>0</v>
      </c>
      <c r="B162" s="140"/>
      <c r="C162" s="89">
        <f t="shared" si="15"/>
        <v>0</v>
      </c>
      <c r="D162" s="138">
        <f t="shared" si="16"/>
        <v>0</v>
      </c>
      <c r="E162" s="116"/>
      <c r="F162" s="206"/>
      <c r="G162" s="205"/>
      <c r="H162" s="263"/>
      <c r="I162" s="132"/>
      <c r="J162" s="205"/>
    </row>
    <row r="163" spans="1:10" ht="20.100000000000001" customHeight="1" x14ac:dyDescent="0.2">
      <c r="A163" s="91">
        <f t="shared" si="17"/>
        <v>0</v>
      </c>
      <c r="B163" s="140"/>
      <c r="C163" s="89">
        <f t="shared" si="15"/>
        <v>0</v>
      </c>
      <c r="D163" s="138">
        <f t="shared" si="16"/>
        <v>0</v>
      </c>
      <c r="E163" s="116"/>
      <c r="F163" s="206"/>
      <c r="G163" s="205"/>
      <c r="H163" s="263"/>
      <c r="I163" s="132"/>
      <c r="J163" s="205"/>
    </row>
    <row r="164" spans="1:10" ht="20.100000000000001" customHeight="1" x14ac:dyDescent="0.2">
      <c r="A164" s="91">
        <f t="shared" si="17"/>
        <v>0</v>
      </c>
      <c r="B164" s="140"/>
      <c r="C164" s="89">
        <f t="shared" si="15"/>
        <v>0</v>
      </c>
      <c r="D164" s="138">
        <f t="shared" si="16"/>
        <v>0</v>
      </c>
      <c r="E164" s="116"/>
      <c r="F164" s="206"/>
      <c r="G164" s="205"/>
      <c r="H164" s="263"/>
      <c r="I164" s="132"/>
      <c r="J164" s="205"/>
    </row>
    <row r="165" spans="1:10" ht="20.100000000000001" customHeight="1" x14ac:dyDescent="0.2">
      <c r="A165" s="91">
        <f t="shared" si="17"/>
        <v>0</v>
      </c>
      <c r="B165" s="140"/>
      <c r="C165" s="89">
        <f t="shared" si="15"/>
        <v>0</v>
      </c>
      <c r="D165" s="138">
        <f t="shared" si="16"/>
        <v>0</v>
      </c>
      <c r="E165" s="116"/>
      <c r="F165" s="206"/>
      <c r="G165" s="205"/>
      <c r="H165" s="263"/>
      <c r="I165" s="132"/>
      <c r="J165" s="205"/>
    </row>
    <row r="166" spans="1:10" ht="20.100000000000001" customHeight="1" x14ac:dyDescent="0.2">
      <c r="A166" s="91">
        <f t="shared" si="17"/>
        <v>0</v>
      </c>
      <c r="B166" s="140"/>
      <c r="C166" s="89">
        <f t="shared" si="15"/>
        <v>0</v>
      </c>
      <c r="D166" s="138">
        <f t="shared" si="16"/>
        <v>0</v>
      </c>
      <c r="E166" s="116"/>
      <c r="F166" s="206"/>
      <c r="G166" s="205"/>
      <c r="H166" s="263"/>
      <c r="I166" s="132"/>
      <c r="J166" s="205"/>
    </row>
    <row r="167" spans="1:10" ht="20.100000000000001" customHeight="1" x14ac:dyDescent="0.2">
      <c r="A167" s="91">
        <f t="shared" si="17"/>
        <v>0</v>
      </c>
      <c r="B167" s="140"/>
      <c r="C167" s="89">
        <f t="shared" si="15"/>
        <v>0</v>
      </c>
      <c r="D167" s="138">
        <f t="shared" si="16"/>
        <v>0</v>
      </c>
      <c r="E167" s="116"/>
      <c r="F167" s="206"/>
      <c r="G167" s="205"/>
      <c r="H167" s="263"/>
      <c r="I167" s="132"/>
      <c r="J167" s="205"/>
    </row>
    <row r="168" spans="1:10" ht="20.100000000000001" customHeight="1" x14ac:dyDescent="0.2">
      <c r="A168" s="91">
        <f t="shared" si="17"/>
        <v>0</v>
      </c>
      <c r="B168" s="140"/>
      <c r="C168" s="89">
        <f t="shared" si="15"/>
        <v>0</v>
      </c>
      <c r="D168" s="138">
        <f t="shared" si="16"/>
        <v>0</v>
      </c>
      <c r="E168" s="116"/>
      <c r="F168" s="206"/>
      <c r="G168" s="205"/>
      <c r="H168" s="263"/>
      <c r="I168" s="132"/>
      <c r="J168" s="205"/>
    </row>
    <row r="169" spans="1:10" ht="20.100000000000001" customHeight="1" x14ac:dyDescent="0.2">
      <c r="A169" s="91">
        <f t="shared" si="17"/>
        <v>0</v>
      </c>
      <c r="B169" s="140"/>
      <c r="C169" s="89">
        <f t="shared" si="15"/>
        <v>0</v>
      </c>
      <c r="D169" s="138">
        <f t="shared" si="16"/>
        <v>0</v>
      </c>
      <c r="E169" s="116"/>
      <c r="F169" s="206"/>
      <c r="G169" s="205"/>
      <c r="H169" s="263"/>
      <c r="I169" s="132"/>
      <c r="J169" s="205"/>
    </row>
    <row r="170" spans="1:10" ht="20.100000000000001" customHeight="1" x14ac:dyDescent="0.2">
      <c r="A170" s="91">
        <f t="shared" si="17"/>
        <v>0</v>
      </c>
      <c r="B170" s="140"/>
      <c r="C170" s="89">
        <f t="shared" si="15"/>
        <v>0</v>
      </c>
      <c r="D170" s="138">
        <f t="shared" si="16"/>
        <v>0</v>
      </c>
      <c r="E170" s="116"/>
      <c r="F170" s="206"/>
      <c r="G170" s="205"/>
      <c r="H170" s="263"/>
      <c r="I170" s="132"/>
      <c r="J170" s="205"/>
    </row>
    <row r="171" spans="1:10" ht="20.100000000000001" customHeight="1" x14ac:dyDescent="0.2">
      <c r="A171" s="91">
        <f t="shared" si="17"/>
        <v>0</v>
      </c>
      <c r="B171" s="140"/>
      <c r="C171" s="89">
        <f t="shared" si="15"/>
        <v>0</v>
      </c>
      <c r="D171" s="138">
        <f t="shared" si="16"/>
        <v>0</v>
      </c>
      <c r="E171" s="116"/>
      <c r="F171" s="206"/>
      <c r="G171" s="205"/>
      <c r="H171" s="263"/>
      <c r="I171" s="132"/>
      <c r="J171" s="205"/>
    </row>
    <row r="172" spans="1:10" ht="20.100000000000001" customHeight="1" x14ac:dyDescent="0.2">
      <c r="A172" s="91">
        <f t="shared" si="17"/>
        <v>0</v>
      </c>
      <c r="B172" s="140"/>
      <c r="C172" s="89">
        <f t="shared" si="15"/>
        <v>0</v>
      </c>
      <c r="D172" s="138">
        <f t="shared" si="16"/>
        <v>0</v>
      </c>
      <c r="E172" s="116"/>
      <c r="F172" s="206"/>
      <c r="G172" s="205"/>
      <c r="H172" s="263"/>
      <c r="I172" s="132"/>
      <c r="J172" s="205"/>
    </row>
    <row r="173" spans="1:10" ht="20.100000000000001" customHeight="1" x14ac:dyDescent="0.2">
      <c r="A173" s="91">
        <f t="shared" si="17"/>
        <v>0</v>
      </c>
      <c r="B173" s="140"/>
      <c r="C173" s="89">
        <f t="shared" si="15"/>
        <v>0</v>
      </c>
      <c r="D173" s="138">
        <f t="shared" si="16"/>
        <v>0</v>
      </c>
      <c r="E173" s="116"/>
      <c r="F173" s="206"/>
      <c r="G173" s="205"/>
      <c r="H173" s="263"/>
      <c r="I173" s="132"/>
      <c r="J173" s="205"/>
    </row>
    <row r="174" spans="1:10" ht="20.100000000000001" customHeight="1" x14ac:dyDescent="0.2">
      <c r="A174" s="91">
        <f t="shared" si="17"/>
        <v>0</v>
      </c>
      <c r="B174" s="140"/>
      <c r="C174" s="89">
        <f t="shared" si="15"/>
        <v>0</v>
      </c>
      <c r="D174" s="138">
        <f t="shared" si="16"/>
        <v>0</v>
      </c>
      <c r="E174" s="116"/>
      <c r="F174" s="206"/>
      <c r="G174" s="205"/>
      <c r="H174" s="263"/>
      <c r="I174" s="132"/>
      <c r="J174" s="205"/>
    </row>
    <row r="175" spans="1:10" ht="20.100000000000001" customHeight="1" x14ac:dyDescent="0.2">
      <c r="A175" s="91">
        <f t="shared" si="17"/>
        <v>0</v>
      </c>
      <c r="B175" s="140"/>
      <c r="C175" s="89">
        <f t="shared" si="15"/>
        <v>0</v>
      </c>
      <c r="D175" s="138">
        <f t="shared" si="16"/>
        <v>0</v>
      </c>
      <c r="E175" s="116"/>
      <c r="F175" s="206"/>
      <c r="G175" s="205"/>
      <c r="H175" s="263"/>
      <c r="I175" s="132"/>
      <c r="J175" s="205"/>
    </row>
    <row r="176" spans="1:10" ht="20.100000000000001" customHeight="1" x14ac:dyDescent="0.2">
      <c r="A176" s="91">
        <f t="shared" si="17"/>
        <v>0</v>
      </c>
      <c r="B176" s="140"/>
      <c r="C176" s="89">
        <f t="shared" si="15"/>
        <v>0</v>
      </c>
      <c r="D176" s="138">
        <f t="shared" si="16"/>
        <v>0</v>
      </c>
      <c r="E176" s="116"/>
      <c r="F176" s="206"/>
      <c r="G176" s="205"/>
      <c r="H176" s="263"/>
      <c r="I176" s="132"/>
      <c r="J176" s="205"/>
    </row>
    <row r="177" spans="1:10" ht="20.100000000000001" customHeight="1" x14ac:dyDescent="0.2">
      <c r="A177" s="91">
        <f t="shared" si="17"/>
        <v>0</v>
      </c>
      <c r="B177" s="140"/>
      <c r="C177" s="89">
        <f t="shared" si="15"/>
        <v>0</v>
      </c>
      <c r="D177" s="138">
        <f t="shared" si="16"/>
        <v>0</v>
      </c>
      <c r="E177" s="116"/>
      <c r="F177" s="206"/>
      <c r="G177" s="205"/>
      <c r="H177" s="263"/>
      <c r="I177" s="132"/>
      <c r="J177" s="205"/>
    </row>
    <row r="178" spans="1:10" ht="20.100000000000001" customHeight="1" x14ac:dyDescent="0.2">
      <c r="A178" s="91">
        <f t="shared" si="17"/>
        <v>0</v>
      </c>
      <c r="B178" s="140"/>
      <c r="C178" s="89">
        <f t="shared" si="15"/>
        <v>0</v>
      </c>
      <c r="D178" s="138">
        <f t="shared" si="16"/>
        <v>0</v>
      </c>
      <c r="E178" s="116"/>
      <c r="F178" s="206"/>
      <c r="G178" s="205"/>
      <c r="H178" s="263"/>
      <c r="I178" s="132"/>
      <c r="J178" s="205"/>
    </row>
    <row r="179" spans="1:10" ht="20.100000000000001" customHeight="1" x14ac:dyDescent="0.2">
      <c r="A179" s="91">
        <f t="shared" si="17"/>
        <v>0</v>
      </c>
      <c r="B179" s="140"/>
      <c r="C179" s="89">
        <f t="shared" si="15"/>
        <v>0</v>
      </c>
      <c r="D179" s="138">
        <f t="shared" si="16"/>
        <v>0</v>
      </c>
      <c r="E179" s="116"/>
      <c r="F179" s="206"/>
      <c r="G179" s="205"/>
      <c r="H179" s="263"/>
      <c r="I179" s="132"/>
      <c r="J179" s="205"/>
    </row>
    <row r="180" spans="1:10" ht="20.100000000000001" customHeight="1" x14ac:dyDescent="0.2">
      <c r="A180" s="91">
        <f t="shared" si="17"/>
        <v>0</v>
      </c>
      <c r="B180" s="140"/>
      <c r="C180" s="89">
        <f t="shared" si="15"/>
        <v>0</v>
      </c>
      <c r="D180" s="138">
        <f t="shared" si="16"/>
        <v>0</v>
      </c>
      <c r="E180" s="116"/>
      <c r="F180" s="206"/>
      <c r="G180" s="205"/>
      <c r="H180" s="263"/>
      <c r="I180" s="132"/>
      <c r="J180" s="205"/>
    </row>
    <row r="181" spans="1:10" ht="20.100000000000001" customHeight="1" x14ac:dyDescent="0.2">
      <c r="A181" s="91">
        <f t="shared" si="17"/>
        <v>0</v>
      </c>
      <c r="B181" s="140"/>
      <c r="C181" s="89">
        <f t="shared" si="15"/>
        <v>0</v>
      </c>
      <c r="D181" s="138">
        <f t="shared" si="16"/>
        <v>0</v>
      </c>
      <c r="E181" s="116"/>
      <c r="F181" s="206"/>
      <c r="G181" s="205"/>
      <c r="H181" s="263"/>
      <c r="I181" s="132"/>
      <c r="J181" s="205"/>
    </row>
    <row r="182" spans="1:10" ht="20.100000000000001" customHeight="1" x14ac:dyDescent="0.2">
      <c r="A182" s="91">
        <f t="shared" si="17"/>
        <v>0</v>
      </c>
      <c r="B182" s="140"/>
      <c r="C182" s="89">
        <f t="shared" si="15"/>
        <v>0</v>
      </c>
      <c r="D182" s="138">
        <f t="shared" si="16"/>
        <v>0</v>
      </c>
      <c r="E182" s="116"/>
      <c r="F182" s="206"/>
      <c r="G182" s="205"/>
      <c r="H182" s="263"/>
      <c r="I182" s="132"/>
      <c r="J182" s="205"/>
    </row>
    <row r="183" spans="1:10" ht="20.100000000000001" customHeight="1" x14ac:dyDescent="0.2">
      <c r="A183" s="91">
        <f t="shared" si="17"/>
        <v>0</v>
      </c>
      <c r="B183" s="140"/>
      <c r="C183" s="89">
        <f t="shared" si="15"/>
        <v>0</v>
      </c>
      <c r="D183" s="138">
        <f t="shared" si="16"/>
        <v>0</v>
      </c>
      <c r="E183" s="116"/>
      <c r="F183" s="206"/>
      <c r="G183" s="205"/>
      <c r="H183" s="263"/>
      <c r="I183" s="132"/>
      <c r="J183" s="205"/>
    </row>
    <row r="184" spans="1:10" ht="20.100000000000001" customHeight="1" x14ac:dyDescent="0.2">
      <c r="A184" s="91">
        <f t="shared" si="17"/>
        <v>0</v>
      </c>
      <c r="B184" s="140"/>
      <c r="C184" s="89">
        <f t="shared" si="15"/>
        <v>0</v>
      </c>
      <c r="D184" s="138">
        <f t="shared" si="16"/>
        <v>0</v>
      </c>
      <c r="E184" s="116"/>
      <c r="F184" s="206"/>
      <c r="G184" s="205"/>
      <c r="H184" s="263"/>
      <c r="I184" s="132"/>
      <c r="J184" s="205"/>
    </row>
    <row r="185" spans="1:10" ht="20.100000000000001" customHeight="1" x14ac:dyDescent="0.2">
      <c r="A185" s="91">
        <f t="shared" si="17"/>
        <v>0</v>
      </c>
      <c r="B185" s="140"/>
      <c r="C185" s="89">
        <f t="shared" ref="C185:C216" si="18">IFERROR(VLOOKUP(J185,Tabla_Items,2,FALSE),G185)</f>
        <v>0</v>
      </c>
      <c r="D185" s="138">
        <f t="shared" ref="D185:D216" si="19">IFERROR(VLOOKUP(J185,Tabla_Items,3,FALSE),H185)</f>
        <v>0</v>
      </c>
      <c r="E185" s="116"/>
      <c r="F185" s="206"/>
      <c r="G185" s="205"/>
      <c r="H185" s="263"/>
      <c r="I185" s="132"/>
      <c r="J185" s="205"/>
    </row>
    <row r="186" spans="1:10" ht="20.100000000000001" customHeight="1" x14ac:dyDescent="0.2">
      <c r="A186" s="91">
        <f t="shared" si="17"/>
        <v>0</v>
      </c>
      <c r="B186" s="140"/>
      <c r="C186" s="89">
        <f t="shared" si="18"/>
        <v>0</v>
      </c>
      <c r="D186" s="138">
        <f t="shared" si="19"/>
        <v>0</v>
      </c>
      <c r="E186" s="116"/>
      <c r="F186" s="206"/>
      <c r="G186" s="205"/>
      <c r="H186" s="263"/>
      <c r="I186" s="132"/>
      <c r="J186" s="205"/>
    </row>
    <row r="187" spans="1:10" ht="20.100000000000001" customHeight="1" x14ac:dyDescent="0.2">
      <c r="A187" s="91">
        <f t="shared" si="17"/>
        <v>0</v>
      </c>
      <c r="B187" s="140"/>
      <c r="C187" s="89">
        <f t="shared" si="18"/>
        <v>0</v>
      </c>
      <c r="D187" s="138">
        <f t="shared" si="19"/>
        <v>0</v>
      </c>
      <c r="E187" s="116"/>
      <c r="F187" s="206"/>
      <c r="G187" s="205"/>
      <c r="H187" s="263"/>
      <c r="I187" s="132"/>
      <c r="J187" s="205"/>
    </row>
    <row r="188" spans="1:10" ht="20.100000000000001" customHeight="1" x14ac:dyDescent="0.2">
      <c r="A188" s="91">
        <f t="shared" si="17"/>
        <v>0</v>
      </c>
      <c r="B188" s="140"/>
      <c r="C188" s="89">
        <f t="shared" si="18"/>
        <v>0</v>
      </c>
      <c r="D188" s="138">
        <f t="shared" si="19"/>
        <v>0</v>
      </c>
      <c r="E188" s="116"/>
      <c r="F188" s="206"/>
      <c r="G188" s="205"/>
      <c r="H188" s="263"/>
      <c r="I188" s="132"/>
      <c r="J188" s="205"/>
    </row>
    <row r="189" spans="1:10" ht="20.100000000000001" customHeight="1" x14ac:dyDescent="0.2">
      <c r="A189" s="91">
        <f t="shared" si="17"/>
        <v>0</v>
      </c>
      <c r="B189" s="140"/>
      <c r="C189" s="89">
        <f t="shared" si="18"/>
        <v>0</v>
      </c>
      <c r="D189" s="138">
        <f t="shared" si="19"/>
        <v>0</v>
      </c>
      <c r="E189" s="116"/>
      <c r="F189" s="206"/>
      <c r="G189" s="205"/>
      <c r="H189" s="263"/>
      <c r="I189" s="132"/>
      <c r="J189" s="205"/>
    </row>
    <row r="190" spans="1:10" ht="20.100000000000001" customHeight="1" x14ac:dyDescent="0.2">
      <c r="A190" s="91">
        <f t="shared" si="17"/>
        <v>0</v>
      </c>
      <c r="B190" s="140"/>
      <c r="C190" s="89">
        <f t="shared" si="18"/>
        <v>0</v>
      </c>
      <c r="D190" s="138">
        <f t="shared" si="19"/>
        <v>0</v>
      </c>
      <c r="E190" s="116"/>
      <c r="F190" s="206"/>
      <c r="G190" s="205"/>
      <c r="H190" s="263"/>
      <c r="I190" s="132"/>
      <c r="J190" s="205"/>
    </row>
    <row r="191" spans="1:10" ht="20.100000000000001" customHeight="1" x14ac:dyDescent="0.2">
      <c r="A191" s="91">
        <f t="shared" si="17"/>
        <v>0</v>
      </c>
      <c r="B191" s="140"/>
      <c r="C191" s="89">
        <f t="shared" si="18"/>
        <v>0</v>
      </c>
      <c r="D191" s="138">
        <f t="shared" si="19"/>
        <v>0</v>
      </c>
      <c r="E191" s="116"/>
      <c r="F191" s="206"/>
      <c r="G191" s="205"/>
      <c r="H191" s="263"/>
      <c r="I191" s="132"/>
      <c r="J191" s="205"/>
    </row>
    <row r="192" spans="1:10" ht="20.100000000000001" customHeight="1" x14ac:dyDescent="0.2">
      <c r="A192" s="91">
        <f t="shared" si="17"/>
        <v>0</v>
      </c>
      <c r="B192" s="140"/>
      <c r="C192" s="89">
        <f t="shared" si="18"/>
        <v>0</v>
      </c>
      <c r="D192" s="138">
        <f t="shared" si="19"/>
        <v>0</v>
      </c>
      <c r="E192" s="116"/>
      <c r="F192" s="206"/>
      <c r="G192" s="205"/>
      <c r="H192" s="263"/>
      <c r="I192" s="132"/>
      <c r="J192" s="205"/>
    </row>
    <row r="193" spans="1:10" ht="20.100000000000001" customHeight="1" x14ac:dyDescent="0.2">
      <c r="A193" s="91">
        <f t="shared" si="17"/>
        <v>0</v>
      </c>
      <c r="B193" s="140"/>
      <c r="C193" s="89">
        <f t="shared" si="18"/>
        <v>0</v>
      </c>
      <c r="D193" s="138">
        <f t="shared" si="19"/>
        <v>0</v>
      </c>
      <c r="E193" s="116"/>
      <c r="F193" s="206"/>
      <c r="G193" s="205"/>
      <c r="H193" s="263"/>
      <c r="I193" s="132"/>
      <c r="J193" s="205"/>
    </row>
    <row r="194" spans="1:10" ht="20.100000000000001" customHeight="1" x14ac:dyDescent="0.2">
      <c r="A194" s="91">
        <f t="shared" si="17"/>
        <v>0</v>
      </c>
      <c r="B194" s="140"/>
      <c r="C194" s="89">
        <f t="shared" si="18"/>
        <v>0</v>
      </c>
      <c r="D194" s="138">
        <f t="shared" si="19"/>
        <v>0</v>
      </c>
      <c r="E194" s="116"/>
      <c r="F194" s="206"/>
      <c r="G194" s="205"/>
      <c r="H194" s="263"/>
      <c r="I194" s="132"/>
      <c r="J194" s="205"/>
    </row>
    <row r="195" spans="1:10" ht="20.100000000000001" customHeight="1" x14ac:dyDescent="0.2">
      <c r="A195" s="91">
        <f t="shared" si="17"/>
        <v>0</v>
      </c>
      <c r="B195" s="140"/>
      <c r="C195" s="89">
        <f t="shared" si="18"/>
        <v>0</v>
      </c>
      <c r="D195" s="138">
        <f t="shared" si="19"/>
        <v>0</v>
      </c>
      <c r="E195" s="116"/>
      <c r="F195" s="206"/>
      <c r="G195" s="205"/>
      <c r="H195" s="263"/>
      <c r="I195" s="132"/>
      <c r="J195" s="205"/>
    </row>
    <row r="196" spans="1:10" ht="20.100000000000001" customHeight="1" x14ac:dyDescent="0.2">
      <c r="A196" s="91">
        <f t="shared" si="17"/>
        <v>0</v>
      </c>
      <c r="B196" s="140"/>
      <c r="C196" s="89">
        <f t="shared" si="18"/>
        <v>0</v>
      </c>
      <c r="D196" s="138">
        <f t="shared" si="19"/>
        <v>0</v>
      </c>
      <c r="E196" s="116"/>
      <c r="F196" s="206"/>
      <c r="G196" s="205"/>
      <c r="H196" s="263"/>
      <c r="I196" s="132"/>
      <c r="J196" s="205"/>
    </row>
    <row r="197" spans="1:10" ht="20.100000000000001" customHeight="1" x14ac:dyDescent="0.2">
      <c r="A197" s="91">
        <f t="shared" si="17"/>
        <v>0</v>
      </c>
      <c r="B197" s="140"/>
      <c r="C197" s="89">
        <f t="shared" si="18"/>
        <v>0</v>
      </c>
      <c r="D197" s="138">
        <f t="shared" si="19"/>
        <v>0</v>
      </c>
      <c r="E197" s="116"/>
      <c r="F197" s="206"/>
      <c r="G197" s="205"/>
      <c r="H197" s="263"/>
      <c r="I197" s="132"/>
      <c r="J197" s="205"/>
    </row>
    <row r="198" spans="1:10" ht="20.100000000000001" customHeight="1" x14ac:dyDescent="0.2">
      <c r="A198" s="91">
        <f t="shared" si="17"/>
        <v>0</v>
      </c>
      <c r="B198" s="140"/>
      <c r="C198" s="89">
        <f t="shared" si="18"/>
        <v>0</v>
      </c>
      <c r="D198" s="138">
        <f t="shared" si="19"/>
        <v>0</v>
      </c>
      <c r="E198" s="116"/>
      <c r="F198" s="206"/>
      <c r="G198" s="205"/>
      <c r="H198" s="263"/>
      <c r="I198" s="132"/>
      <c r="J198" s="205"/>
    </row>
    <row r="199" spans="1:10" ht="20.100000000000001" customHeight="1" x14ac:dyDescent="0.2">
      <c r="A199" s="91">
        <f t="shared" si="17"/>
        <v>0</v>
      </c>
      <c r="B199" s="140"/>
      <c r="C199" s="89">
        <f t="shared" si="18"/>
        <v>0</v>
      </c>
      <c r="D199" s="138">
        <f t="shared" si="19"/>
        <v>0</v>
      </c>
      <c r="E199" s="116"/>
      <c r="F199" s="206"/>
      <c r="G199" s="205"/>
      <c r="H199" s="263"/>
      <c r="I199" s="132"/>
      <c r="J199" s="205"/>
    </row>
    <row r="200" spans="1:10" ht="20.100000000000001" customHeight="1" x14ac:dyDescent="0.2">
      <c r="A200" s="91">
        <f t="shared" si="17"/>
        <v>0</v>
      </c>
      <c r="B200" s="140"/>
      <c r="C200" s="89">
        <f t="shared" si="18"/>
        <v>0</v>
      </c>
      <c r="D200" s="138">
        <f t="shared" si="19"/>
        <v>0</v>
      </c>
      <c r="E200" s="116"/>
      <c r="F200" s="206"/>
      <c r="G200" s="205"/>
      <c r="H200" s="263"/>
      <c r="I200" s="132"/>
      <c r="J200" s="205"/>
    </row>
    <row r="201" spans="1:10" ht="20.100000000000001" customHeight="1" x14ac:dyDescent="0.2">
      <c r="A201" s="91">
        <f t="shared" si="17"/>
        <v>0</v>
      </c>
      <c r="B201" s="140"/>
      <c r="C201" s="89">
        <f t="shared" si="18"/>
        <v>0</v>
      </c>
      <c r="D201" s="138">
        <f t="shared" si="19"/>
        <v>0</v>
      </c>
      <c r="E201" s="116"/>
      <c r="F201" s="206"/>
      <c r="G201" s="205"/>
      <c r="H201" s="263"/>
      <c r="I201" s="132"/>
      <c r="J201" s="205"/>
    </row>
    <row r="202" spans="1:10" ht="20.100000000000001" customHeight="1" x14ac:dyDescent="0.2">
      <c r="A202" s="91">
        <f t="shared" si="17"/>
        <v>0</v>
      </c>
      <c r="B202" s="140"/>
      <c r="C202" s="89">
        <f t="shared" si="18"/>
        <v>0</v>
      </c>
      <c r="D202" s="138">
        <f t="shared" si="19"/>
        <v>0</v>
      </c>
      <c r="E202" s="116"/>
      <c r="F202" s="206"/>
      <c r="G202" s="205"/>
      <c r="H202" s="263"/>
      <c r="I202" s="132"/>
      <c r="J202" s="205"/>
    </row>
    <row r="203" spans="1:10" ht="20.100000000000001" customHeight="1" x14ac:dyDescent="0.2">
      <c r="A203" s="91">
        <f t="shared" si="17"/>
        <v>0</v>
      </c>
      <c r="B203" s="140"/>
      <c r="C203" s="89">
        <f t="shared" si="18"/>
        <v>0</v>
      </c>
      <c r="D203" s="138">
        <f t="shared" si="19"/>
        <v>0</v>
      </c>
      <c r="E203" s="116"/>
      <c r="F203" s="206"/>
      <c r="G203" s="205"/>
      <c r="H203" s="263"/>
      <c r="I203" s="132"/>
      <c r="J203" s="205"/>
    </row>
    <row r="204" spans="1:10" ht="20.100000000000001" customHeight="1" x14ac:dyDescent="0.2">
      <c r="A204" s="91">
        <f t="shared" ref="A204:A218" si="20">IF(D204=0,0,A203+1)</f>
        <v>0</v>
      </c>
      <c r="B204" s="140"/>
      <c r="C204" s="89">
        <f t="shared" si="18"/>
        <v>0</v>
      </c>
      <c r="D204" s="138">
        <f t="shared" si="19"/>
        <v>0</v>
      </c>
      <c r="E204" s="116"/>
      <c r="F204" s="206"/>
      <c r="G204" s="205"/>
      <c r="H204" s="263"/>
      <c r="I204" s="132"/>
      <c r="J204" s="205"/>
    </row>
    <row r="205" spans="1:10" ht="20.100000000000001" customHeight="1" x14ac:dyDescent="0.2">
      <c r="A205" s="91">
        <f t="shared" si="20"/>
        <v>0</v>
      </c>
      <c r="B205" s="140"/>
      <c r="C205" s="89">
        <f t="shared" si="18"/>
        <v>0</v>
      </c>
      <c r="D205" s="138">
        <f t="shared" si="19"/>
        <v>0</v>
      </c>
      <c r="E205" s="116"/>
      <c r="F205" s="206"/>
      <c r="G205" s="205"/>
      <c r="H205" s="263"/>
      <c r="I205" s="132"/>
      <c r="J205" s="205"/>
    </row>
    <row r="206" spans="1:10" ht="20.100000000000001" customHeight="1" x14ac:dyDescent="0.2">
      <c r="A206" s="91">
        <f t="shared" si="20"/>
        <v>0</v>
      </c>
      <c r="B206" s="140"/>
      <c r="C206" s="89">
        <f t="shared" si="18"/>
        <v>0</v>
      </c>
      <c r="D206" s="138">
        <f t="shared" si="19"/>
        <v>0</v>
      </c>
      <c r="E206" s="116"/>
      <c r="F206" s="206"/>
      <c r="G206" s="205"/>
      <c r="H206" s="263"/>
      <c r="I206" s="132"/>
      <c r="J206" s="205"/>
    </row>
    <row r="207" spans="1:10" ht="20.100000000000001" customHeight="1" x14ac:dyDescent="0.2">
      <c r="A207" s="91">
        <f t="shared" si="20"/>
        <v>0</v>
      </c>
      <c r="B207" s="140"/>
      <c r="C207" s="89">
        <f t="shared" si="18"/>
        <v>0</v>
      </c>
      <c r="D207" s="138">
        <f t="shared" si="19"/>
        <v>0</v>
      </c>
      <c r="E207" s="116"/>
      <c r="F207" s="206"/>
      <c r="G207" s="205"/>
      <c r="H207" s="263"/>
      <c r="I207" s="132"/>
      <c r="J207" s="205"/>
    </row>
    <row r="208" spans="1:10" ht="20.100000000000001" customHeight="1" x14ac:dyDescent="0.2">
      <c r="A208" s="91">
        <f t="shared" si="20"/>
        <v>0</v>
      </c>
      <c r="B208" s="140"/>
      <c r="C208" s="89">
        <f t="shared" si="18"/>
        <v>0</v>
      </c>
      <c r="D208" s="138">
        <f t="shared" si="19"/>
        <v>0</v>
      </c>
      <c r="E208" s="116"/>
      <c r="F208" s="206"/>
      <c r="G208" s="205"/>
      <c r="H208" s="263"/>
      <c r="I208" s="132"/>
      <c r="J208" s="205"/>
    </row>
    <row r="209" spans="1:10" ht="20.100000000000001" customHeight="1" x14ac:dyDescent="0.2">
      <c r="A209" s="91">
        <f t="shared" si="20"/>
        <v>0</v>
      </c>
      <c r="B209" s="140"/>
      <c r="C209" s="89">
        <f t="shared" si="18"/>
        <v>0</v>
      </c>
      <c r="D209" s="138">
        <f t="shared" si="19"/>
        <v>0</v>
      </c>
      <c r="E209" s="116"/>
      <c r="F209" s="206"/>
      <c r="G209" s="205"/>
      <c r="H209" s="263"/>
      <c r="I209" s="132"/>
      <c r="J209" s="205"/>
    </row>
    <row r="210" spans="1:10" ht="20.100000000000001" customHeight="1" x14ac:dyDescent="0.2">
      <c r="A210" s="91">
        <f t="shared" si="20"/>
        <v>0</v>
      </c>
      <c r="B210" s="140"/>
      <c r="C210" s="89">
        <f t="shared" si="18"/>
        <v>0</v>
      </c>
      <c r="D210" s="138">
        <f t="shared" si="19"/>
        <v>0</v>
      </c>
      <c r="E210" s="116"/>
      <c r="F210" s="206"/>
      <c r="G210" s="205"/>
      <c r="H210" s="263"/>
      <c r="I210" s="132"/>
      <c r="J210" s="205"/>
    </row>
    <row r="211" spans="1:10" ht="20.100000000000001" customHeight="1" x14ac:dyDescent="0.2">
      <c r="A211" s="91">
        <f t="shared" si="20"/>
        <v>0</v>
      </c>
      <c r="B211" s="140"/>
      <c r="C211" s="89">
        <f t="shared" si="18"/>
        <v>0</v>
      </c>
      <c r="D211" s="138">
        <f t="shared" si="19"/>
        <v>0</v>
      </c>
      <c r="E211" s="116"/>
      <c r="F211" s="206"/>
      <c r="G211" s="205"/>
      <c r="H211" s="263"/>
      <c r="I211" s="132"/>
      <c r="J211" s="205"/>
    </row>
    <row r="212" spans="1:10" ht="20.100000000000001" customHeight="1" x14ac:dyDescent="0.2">
      <c r="A212" s="91">
        <f t="shared" si="20"/>
        <v>0</v>
      </c>
      <c r="B212" s="140"/>
      <c r="C212" s="89">
        <f t="shared" si="18"/>
        <v>0</v>
      </c>
      <c r="D212" s="138">
        <f t="shared" si="19"/>
        <v>0</v>
      </c>
      <c r="E212" s="116"/>
      <c r="F212" s="206"/>
      <c r="G212" s="205"/>
      <c r="H212" s="263"/>
      <c r="I212" s="132"/>
      <c r="J212" s="205"/>
    </row>
    <row r="213" spans="1:10" ht="20.100000000000001" customHeight="1" x14ac:dyDescent="0.2">
      <c r="A213" s="91">
        <f t="shared" si="20"/>
        <v>0</v>
      </c>
      <c r="B213" s="140"/>
      <c r="C213" s="89">
        <f t="shared" si="18"/>
        <v>0</v>
      </c>
      <c r="D213" s="138">
        <f t="shared" si="19"/>
        <v>0</v>
      </c>
      <c r="E213" s="116"/>
      <c r="F213" s="206"/>
      <c r="G213" s="205"/>
      <c r="H213" s="263"/>
      <c r="I213" s="132"/>
      <c r="J213" s="205"/>
    </row>
    <row r="214" spans="1:10" ht="20.100000000000001" customHeight="1" x14ac:dyDescent="0.2">
      <c r="A214" s="91">
        <f t="shared" si="20"/>
        <v>0</v>
      </c>
      <c r="B214" s="140"/>
      <c r="C214" s="89">
        <f t="shared" si="18"/>
        <v>0</v>
      </c>
      <c r="D214" s="138">
        <f t="shared" si="19"/>
        <v>0</v>
      </c>
      <c r="E214" s="116"/>
      <c r="F214" s="206"/>
      <c r="G214" s="205"/>
      <c r="H214" s="263"/>
      <c r="I214" s="132"/>
      <c r="J214" s="205"/>
    </row>
    <row r="215" spans="1:10" ht="20.100000000000001" customHeight="1" x14ac:dyDescent="0.2">
      <c r="A215" s="91">
        <f t="shared" si="20"/>
        <v>0</v>
      </c>
      <c r="B215" s="140"/>
      <c r="C215" s="89">
        <f t="shared" si="18"/>
        <v>0</v>
      </c>
      <c r="D215" s="138">
        <f t="shared" si="19"/>
        <v>0</v>
      </c>
      <c r="E215" s="116"/>
      <c r="F215" s="206"/>
      <c r="G215" s="205"/>
      <c r="H215" s="263"/>
      <c r="I215" s="132"/>
      <c r="J215" s="205"/>
    </row>
    <row r="216" spans="1:10" ht="20.100000000000001" customHeight="1" x14ac:dyDescent="0.2">
      <c r="A216" s="91">
        <f t="shared" si="20"/>
        <v>0</v>
      </c>
      <c r="B216" s="140"/>
      <c r="C216" s="89">
        <f t="shared" si="18"/>
        <v>0</v>
      </c>
      <c r="D216" s="138">
        <f t="shared" si="19"/>
        <v>0</v>
      </c>
      <c r="E216" s="116"/>
      <c r="F216" s="206"/>
      <c r="G216" s="205"/>
      <c r="H216" s="263"/>
      <c r="I216" s="132"/>
      <c r="J216" s="205"/>
    </row>
    <row r="217" spans="1:10" ht="20.100000000000001" customHeight="1" x14ac:dyDescent="0.2">
      <c r="A217" s="91">
        <f t="shared" si="20"/>
        <v>0</v>
      </c>
      <c r="B217" s="140"/>
      <c r="C217" s="89">
        <f t="shared" ref="C217:C224" si="21">IFERROR(VLOOKUP(J217,Tabla_Items,2,FALSE),G217)</f>
        <v>0</v>
      </c>
      <c r="D217" s="138">
        <f t="shared" ref="D217:D224" si="22">IFERROR(VLOOKUP(J217,Tabla_Items,3,FALSE),H217)</f>
        <v>0</v>
      </c>
      <c r="E217" s="116"/>
      <c r="F217" s="206"/>
      <c r="G217" s="205"/>
      <c r="H217" s="263"/>
      <c r="I217" s="132"/>
      <c r="J217" s="205"/>
    </row>
    <row r="218" spans="1:10" ht="20.100000000000001" customHeight="1" x14ac:dyDescent="0.2">
      <c r="A218" s="91">
        <f t="shared" si="20"/>
        <v>0</v>
      </c>
      <c r="B218" s="140"/>
      <c r="C218" s="89">
        <f t="shared" si="21"/>
        <v>0</v>
      </c>
      <c r="D218" s="138">
        <f t="shared" si="22"/>
        <v>0</v>
      </c>
      <c r="E218" s="116"/>
      <c r="F218" s="206"/>
      <c r="G218" s="205"/>
      <c r="H218" s="263"/>
      <c r="I218" s="132"/>
      <c r="J218" s="205"/>
    </row>
    <row r="219" spans="1:10" ht="20.100000000000001" customHeight="1" x14ac:dyDescent="0.2">
      <c r="A219" s="91">
        <f t="shared" ref="A219:A224" si="23">IF(D219=0,0,A218+1)</f>
        <v>0</v>
      </c>
      <c r="B219" s="140"/>
      <c r="C219" s="89">
        <f t="shared" si="21"/>
        <v>0</v>
      </c>
      <c r="D219" s="138">
        <f t="shared" si="22"/>
        <v>0</v>
      </c>
      <c r="E219" s="116"/>
      <c r="F219" s="206"/>
      <c r="G219" s="205"/>
      <c r="H219" s="263"/>
      <c r="I219" s="132"/>
      <c r="J219" s="205"/>
    </row>
    <row r="220" spans="1:10" ht="20.100000000000001" customHeight="1" x14ac:dyDescent="0.2">
      <c r="A220" s="91">
        <f t="shared" si="23"/>
        <v>0</v>
      </c>
      <c r="B220" s="140"/>
      <c r="C220" s="89">
        <f t="shared" si="21"/>
        <v>0</v>
      </c>
      <c r="D220" s="138">
        <f t="shared" si="22"/>
        <v>0</v>
      </c>
      <c r="E220" s="116"/>
      <c r="F220" s="206"/>
      <c r="G220" s="205"/>
      <c r="H220" s="263"/>
      <c r="I220" s="132"/>
      <c r="J220" s="205"/>
    </row>
    <row r="221" spans="1:10" ht="20.100000000000001" customHeight="1" x14ac:dyDescent="0.2">
      <c r="A221" s="91">
        <f t="shared" si="23"/>
        <v>0</v>
      </c>
      <c r="B221" s="140"/>
      <c r="C221" s="89">
        <f t="shared" si="21"/>
        <v>0</v>
      </c>
      <c r="D221" s="138">
        <f t="shared" si="22"/>
        <v>0</v>
      </c>
      <c r="E221" s="116"/>
      <c r="F221" s="206"/>
      <c r="G221" s="205"/>
      <c r="H221" s="263"/>
      <c r="I221" s="132"/>
      <c r="J221" s="205"/>
    </row>
    <row r="222" spans="1:10" ht="20.100000000000001" customHeight="1" x14ac:dyDescent="0.2">
      <c r="A222" s="91">
        <f t="shared" si="23"/>
        <v>0</v>
      </c>
      <c r="B222" s="140"/>
      <c r="C222" s="89">
        <f t="shared" si="21"/>
        <v>0</v>
      </c>
      <c r="D222" s="138">
        <f t="shared" si="22"/>
        <v>0</v>
      </c>
      <c r="E222" s="116"/>
      <c r="F222" s="206"/>
      <c r="G222" s="205"/>
      <c r="H222" s="263"/>
      <c r="I222" s="132"/>
      <c r="J222" s="205"/>
    </row>
    <row r="223" spans="1:10" ht="20.100000000000001" customHeight="1" x14ac:dyDescent="0.2">
      <c r="A223" s="91">
        <f t="shared" si="23"/>
        <v>0</v>
      </c>
      <c r="B223" s="140"/>
      <c r="C223" s="89">
        <f t="shared" si="21"/>
        <v>0</v>
      </c>
      <c r="D223" s="138">
        <f t="shared" si="22"/>
        <v>0</v>
      </c>
      <c r="E223" s="116"/>
      <c r="F223" s="206"/>
      <c r="G223" s="205"/>
      <c r="H223" s="263"/>
      <c r="I223" s="132"/>
      <c r="J223" s="205"/>
    </row>
    <row r="224" spans="1:10" ht="20.100000000000001" customHeight="1" x14ac:dyDescent="0.2">
      <c r="A224" s="91">
        <f t="shared" si="23"/>
        <v>0</v>
      </c>
      <c r="B224" s="140"/>
      <c r="C224" s="89">
        <f t="shared" si="21"/>
        <v>0</v>
      </c>
      <c r="D224" s="138">
        <f t="shared" si="22"/>
        <v>0</v>
      </c>
      <c r="E224" s="116"/>
      <c r="F224" s="206"/>
      <c r="G224" s="205"/>
      <c r="H224" s="263"/>
      <c r="I224" s="132"/>
      <c r="J224" s="205"/>
    </row>
    <row r="225" spans="8:9" ht="20.100000000000001" customHeight="1" x14ac:dyDescent="0.2">
      <c r="H225" s="132"/>
      <c r="I225" s="132"/>
    </row>
    <row r="226" spans="8:9" ht="20.100000000000001" customHeight="1" x14ac:dyDescent="0.2">
      <c r="H226" s="132"/>
      <c r="I226" s="132"/>
    </row>
    <row r="227" spans="8:9" ht="20.100000000000001" customHeight="1" x14ac:dyDescent="0.2">
      <c r="H227" s="132"/>
      <c r="I227" s="132"/>
    </row>
    <row r="228" spans="8:9" ht="20.100000000000001" customHeight="1" x14ac:dyDescent="0.2">
      <c r="H228" s="132"/>
      <c r="I228" s="132"/>
    </row>
    <row r="229" spans="8:9" ht="20.100000000000001" customHeight="1" x14ac:dyDescent="0.2">
      <c r="H229" s="132"/>
      <c r="I229" s="132"/>
    </row>
    <row r="230" spans="8:9" ht="20.100000000000001" customHeight="1" x14ac:dyDescent="0.2">
      <c r="H230" s="132"/>
      <c r="I230" s="132"/>
    </row>
    <row r="231" spans="8:9" ht="20.100000000000001" customHeight="1" x14ac:dyDescent="0.2">
      <c r="H231" s="132"/>
      <c r="I231" s="132"/>
    </row>
    <row r="232" spans="8:9" ht="20.100000000000001" customHeight="1" x14ac:dyDescent="0.2">
      <c r="H232" s="132"/>
      <c r="I232" s="132"/>
    </row>
    <row r="233" spans="8:9" ht="20.100000000000001" customHeight="1" x14ac:dyDescent="0.2">
      <c r="H233" s="132"/>
      <c r="I233" s="132"/>
    </row>
    <row r="234" spans="8:9" ht="20.100000000000001" customHeight="1" x14ac:dyDescent="0.2">
      <c r="H234" s="132"/>
      <c r="I234" s="132"/>
    </row>
    <row r="235" spans="8:9" ht="20.100000000000001" customHeight="1" x14ac:dyDescent="0.2">
      <c r="H235" s="132"/>
      <c r="I235" s="132"/>
    </row>
    <row r="236" spans="8:9" ht="20.100000000000001" customHeight="1" x14ac:dyDescent="0.2">
      <c r="H236" s="132"/>
      <c r="I236" s="132"/>
    </row>
    <row r="237" spans="8:9" ht="20.100000000000001" customHeight="1" x14ac:dyDescent="0.2">
      <c r="H237" s="132"/>
      <c r="I237" s="132"/>
    </row>
    <row r="238" spans="8:9" ht="20.100000000000001" customHeight="1" x14ac:dyDescent="0.2">
      <c r="H238" s="132"/>
      <c r="I238" s="132"/>
    </row>
    <row r="239" spans="8:9" ht="20.100000000000001" customHeight="1" x14ac:dyDescent="0.2">
      <c r="H239" s="132"/>
      <c r="I239" s="132"/>
    </row>
    <row r="240" spans="8:9"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C319" s="91">
        <v>4</v>
      </c>
      <c r="H319" s="132"/>
      <c r="I319" s="132"/>
    </row>
    <row r="320" spans="3:9" ht="20.100000000000001" customHeight="1" x14ac:dyDescent="0.2">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C369" s="91">
        <v>4</v>
      </c>
      <c r="H369" s="132"/>
      <c r="I369" s="132"/>
    </row>
    <row r="370" spans="3:9" ht="20.100000000000001" customHeight="1" x14ac:dyDescent="0.2">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C419" s="91">
        <v>4</v>
      </c>
      <c r="H419" s="132"/>
      <c r="I419" s="132"/>
    </row>
    <row r="420" spans="3:9" ht="20.100000000000001" customHeight="1" x14ac:dyDescent="0.2">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C469" s="91">
        <v>4</v>
      </c>
      <c r="H469" s="132"/>
      <c r="I469" s="132"/>
    </row>
    <row r="470" spans="3:9" ht="20.100000000000001" customHeight="1" x14ac:dyDescent="0.2">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C519" s="91">
        <v>5</v>
      </c>
      <c r="H519" s="132"/>
      <c r="I519" s="132"/>
    </row>
    <row r="520" spans="3:9" ht="20.100000000000001" customHeight="1" x14ac:dyDescent="0.2">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f>Datos!B49</f>
        <v>0</v>
      </c>
    </row>
    <row r="1119" spans="3:3" ht="20.100000000000001" customHeight="1" x14ac:dyDescent="0.2">
      <c r="C1119" s="91">
        <v>5</v>
      </c>
    </row>
    <row r="1120" spans="3:3" ht="20.100000000000001" customHeight="1" x14ac:dyDescent="0.2">
      <c r="C1120" s="91">
        <f>Datos!B50</f>
        <v>0</v>
      </c>
    </row>
    <row r="1169" spans="3:3" ht="20.100000000000001" customHeight="1" x14ac:dyDescent="0.2">
      <c r="C1169" s="91">
        <v>5</v>
      </c>
    </row>
    <row r="1170" spans="3:3" ht="20.100000000000001" customHeight="1" x14ac:dyDescent="0.2">
      <c r="C1170" s="91">
        <f>Datos!B51</f>
        <v>0</v>
      </c>
    </row>
    <row r="1219" spans="3:3" ht="20.100000000000001" customHeight="1" x14ac:dyDescent="0.2">
      <c r="C1219" s="91">
        <v>5</v>
      </c>
    </row>
    <row r="1220" spans="3:3" ht="20.100000000000001" customHeight="1" x14ac:dyDescent="0.2">
      <c r="C1220" s="91">
        <f>Datos!B52</f>
        <v>0</v>
      </c>
    </row>
    <row r="1270" spans="3:3" ht="20.100000000000001" customHeight="1" x14ac:dyDescent="0.2">
      <c r="C1270" s="91">
        <f>Datos!B53</f>
        <v>0</v>
      </c>
    </row>
    <row r="1319" spans="3:3" ht="20.100000000000001" customHeight="1" x14ac:dyDescent="0.2">
      <c r="C1319" s="91">
        <v>7</v>
      </c>
    </row>
    <row r="1320" spans="3:3" ht="20.100000000000001" customHeight="1" x14ac:dyDescent="0.2">
      <c r="C1320" s="91">
        <f>Datos!B55</f>
        <v>0</v>
      </c>
    </row>
    <row r="1370" spans="3:3" ht="20.100000000000001" customHeight="1" x14ac:dyDescent="0.2">
      <c r="C1370" s="91">
        <f>Datos!B56</f>
        <v>0</v>
      </c>
    </row>
    <row r="1419" spans="3:3" ht="20.100000000000001" customHeight="1" x14ac:dyDescent="0.2">
      <c r="C1419" s="91">
        <v>8</v>
      </c>
    </row>
    <row r="1420" spans="3:3" ht="20.100000000000001" customHeight="1" x14ac:dyDescent="0.2">
      <c r="C1420" s="91">
        <f>Datos!B58</f>
        <v>0</v>
      </c>
    </row>
    <row r="1469" spans="3:3" ht="20.100000000000001" customHeight="1" x14ac:dyDescent="0.2">
      <c r="C1469" s="91">
        <v>8</v>
      </c>
    </row>
    <row r="1470" spans="3:3" ht="20.100000000000001" customHeight="1" x14ac:dyDescent="0.2">
      <c r="C1470" s="91">
        <f>Datos!B59</f>
        <v>0</v>
      </c>
    </row>
    <row r="1519" spans="3:3" ht="20.100000000000001" customHeight="1" x14ac:dyDescent="0.2">
      <c r="C1519" s="91">
        <v>8</v>
      </c>
    </row>
    <row r="1520" spans="3:3" ht="20.100000000000001" customHeight="1" x14ac:dyDescent="0.2">
      <c r="C1520" s="91">
        <f>Datos!B60</f>
        <v>0</v>
      </c>
    </row>
    <row r="1569" spans="3:3" ht="20.100000000000001" customHeight="1" x14ac:dyDescent="0.2">
      <c r="C1569" s="91">
        <v>8</v>
      </c>
    </row>
    <row r="1570" spans="3:3" ht="20.100000000000001" customHeight="1" x14ac:dyDescent="0.2">
      <c r="C1570" s="91">
        <f>Datos!B61</f>
        <v>0</v>
      </c>
    </row>
    <row r="1619" spans="3:3" ht="20.100000000000001" customHeight="1" x14ac:dyDescent="0.2">
      <c r="C1619" s="91">
        <v>8</v>
      </c>
    </row>
    <row r="1620" spans="3:3" ht="20.100000000000001" customHeight="1" x14ac:dyDescent="0.2">
      <c r="C1620" s="91">
        <f>Datos!B62</f>
        <v>0</v>
      </c>
    </row>
    <row r="1670" spans="3:3" ht="20.100000000000001" customHeight="1" x14ac:dyDescent="0.2">
      <c r="C1670" s="91">
        <f>Datos!B63</f>
        <v>0</v>
      </c>
    </row>
    <row r="1720" spans="3:3" ht="20.100000000000001" customHeight="1" x14ac:dyDescent="0.2">
      <c r="C1720" s="91">
        <f>Datos!B64</f>
        <v>0</v>
      </c>
    </row>
    <row r="1770" spans="3:3" ht="20.100000000000001" customHeight="1" x14ac:dyDescent="0.2">
      <c r="C1770" s="91">
        <f>Datos!B65</f>
        <v>0</v>
      </c>
    </row>
    <row r="1819" spans="3:3" ht="20.100000000000001" customHeight="1" x14ac:dyDescent="0.2">
      <c r="C1819" s="91">
        <v>12</v>
      </c>
    </row>
    <row r="1820" spans="3:3" ht="20.100000000000001" customHeight="1" x14ac:dyDescent="0.2">
      <c r="C1820" s="91">
        <f>Datos!B67</f>
        <v>0</v>
      </c>
    </row>
    <row r="1869" spans="3:3" ht="20.100000000000001" customHeight="1" x14ac:dyDescent="0.2">
      <c r="C1869" s="91">
        <v>12</v>
      </c>
    </row>
    <row r="1870" spans="3:3" ht="20.100000000000001" customHeight="1" x14ac:dyDescent="0.2">
      <c r="C1870" s="91">
        <f>Datos!B68</f>
        <v>0</v>
      </c>
    </row>
    <row r="1919" spans="3:3" ht="20.100000000000001" customHeight="1" x14ac:dyDescent="0.2">
      <c r="C1919" s="91">
        <v>12</v>
      </c>
    </row>
    <row r="1920" spans="3:3" ht="20.100000000000001" customHeight="1" x14ac:dyDescent="0.2">
      <c r="C1920" s="91">
        <f>Datos!B69</f>
        <v>0</v>
      </c>
    </row>
    <row r="1969" spans="3:3" ht="20.100000000000001" customHeight="1" x14ac:dyDescent="0.2">
      <c r="C1969" s="91">
        <v>12</v>
      </c>
    </row>
    <row r="1970" spans="3:3" ht="20.100000000000001" customHeight="1" x14ac:dyDescent="0.2">
      <c r="C1970" s="91">
        <f>Datos!B70</f>
        <v>0</v>
      </c>
    </row>
    <row r="2019" spans="3:3" ht="20.100000000000001" customHeight="1" x14ac:dyDescent="0.2">
      <c r="C2019" s="91">
        <v>12</v>
      </c>
    </row>
    <row r="2020" spans="3:3" ht="20.100000000000001" customHeight="1" x14ac:dyDescent="0.2">
      <c r="C2020" s="91">
        <f>Datos!B71</f>
        <v>0</v>
      </c>
    </row>
    <row r="2069" spans="3:3" ht="20.100000000000001" customHeight="1" x14ac:dyDescent="0.2">
      <c r="C2069" s="91">
        <v>13</v>
      </c>
    </row>
    <row r="2070" spans="3:3" ht="20.100000000000001" customHeight="1" x14ac:dyDescent="0.2">
      <c r="C2070" s="91">
        <f>Datos!B73</f>
        <v>0</v>
      </c>
    </row>
    <row r="2119" spans="3:3" ht="20.100000000000001" customHeight="1" x14ac:dyDescent="0.2">
      <c r="C2119" s="91">
        <v>13</v>
      </c>
    </row>
    <row r="2120" spans="3:3" ht="20.100000000000001" customHeight="1" x14ac:dyDescent="0.2">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27" priority="26" stopIfTrue="1">
      <formula>#REF!=1</formula>
    </cfRule>
  </conditionalFormatting>
  <conditionalFormatting sqref="B26:B224">
    <cfRule type="expression" dxfId="126" priority="27" stopIfTrue="1">
      <formula>#REF!&gt;0</formula>
    </cfRule>
    <cfRule type="expression" dxfId="125" priority="28" stopIfTrue="1">
      <formula>#REF!&gt;0</formula>
    </cfRule>
    <cfRule type="expression" dxfId="124" priority="29" stopIfTrue="1">
      <formula>#REF!&gt;0</formula>
    </cfRule>
  </conditionalFormatting>
  <conditionalFormatting sqref="D15:D18">
    <cfRule type="expression" dxfId="123" priority="34" stopIfTrue="1">
      <formula>#REF!=1</formula>
    </cfRule>
  </conditionalFormatting>
  <conditionalFormatting sqref="C26:C224">
    <cfRule type="expression" dxfId="122" priority="10" stopIfTrue="1">
      <formula>#REF!&gt;0</formula>
    </cfRule>
    <cfRule type="expression" dxfId="121" priority="11" stopIfTrue="1">
      <formula>#REF!&gt;0</formula>
    </cfRule>
    <cfRule type="expression" dxfId="120" priority="12" stopIfTrue="1">
      <formula>#REF!&gt;0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35"/>
  <sheetViews>
    <sheetView showGridLines="0" showZeros="0" view="pageBreakPreview" zoomScale="115" zoomScaleNormal="85" zoomScaleSheetLayoutView="115" workbookViewId="0">
      <selection activeCell="C11" sqref="C11"/>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 xml:space="preserve">Iluminación Calle Chacabuco (R.P. N°64) desde Calle N°8 hasta Calle N°11 </v>
      </c>
      <c r="C4" s="288"/>
      <c r="D4" s="288"/>
      <c r="E4" s="288"/>
      <c r="F4" s="289" t="s">
        <v>38</v>
      </c>
      <c r="G4" s="291">
        <f>Fecha_Base</f>
        <v>0</v>
      </c>
    </row>
    <row r="5" spans="1:7" ht="24" customHeight="1" x14ac:dyDescent="0.2">
      <c r="A5" s="292" t="s">
        <v>601</v>
      </c>
      <c r="B5" s="293" t="str">
        <f>Ubicación</f>
        <v>Departamento Pocito</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Global</v>
      </c>
    </row>
    <row r="8" spans="1:7" ht="24" customHeight="1" x14ac:dyDescent="0.2">
      <c r="A8" s="292"/>
      <c r="B8" s="293"/>
      <c r="C8" s="299"/>
      <c r="D8" s="294"/>
      <c r="E8" s="295"/>
      <c r="F8" s="296"/>
      <c r="G8" s="297"/>
    </row>
    <row r="9" spans="1:7" ht="24" customHeight="1" x14ac:dyDescent="0.2">
      <c r="A9" s="354" t="s">
        <v>507</v>
      </c>
      <c r="B9" s="355"/>
      <c r="C9" s="356" t="s">
        <v>0</v>
      </c>
      <c r="D9" s="356" t="s">
        <v>27</v>
      </c>
      <c r="E9" s="358" t="s">
        <v>28</v>
      </c>
      <c r="F9" s="352" t="s">
        <v>29</v>
      </c>
      <c r="G9" s="352" t="s">
        <v>30</v>
      </c>
    </row>
    <row r="10" spans="1:7" s="217" customFormat="1" ht="24" customHeight="1" x14ac:dyDescent="0.2">
      <c r="A10" s="302" t="s">
        <v>508</v>
      </c>
      <c r="B10" s="302" t="s">
        <v>509</v>
      </c>
      <c r="C10" s="357"/>
      <c r="D10" s="357"/>
      <c r="E10" s="359"/>
      <c r="F10" s="353"/>
      <c r="G10" s="353"/>
    </row>
    <row r="11" spans="1:7" ht="24" customHeight="1" x14ac:dyDescent="0.2">
      <c r="A11" s="303"/>
      <c r="B11" s="304"/>
      <c r="C11" s="305" t="s">
        <v>604</v>
      </c>
      <c r="D11" s="306"/>
      <c r="E11" s="307"/>
      <c r="F11" s="308"/>
      <c r="G11" s="309"/>
    </row>
    <row r="12" spans="1:7" ht="24" customHeight="1" x14ac:dyDescent="0.2">
      <c r="A12" s="211" t="str">
        <f t="shared" ref="A12:A19" si="0">IFERROR(VLOOKUP(C12,Tabla_Insumos,4,FALSE),"")</f>
        <v/>
      </c>
      <c r="B12" s="209" t="str">
        <f>IFERROR(VLOOKUP(C12,Tabla_Insumos,5,FALSE),"")</f>
        <v/>
      </c>
      <c r="C12" s="210"/>
      <c r="D12" s="211" t="str">
        <f t="shared" ref="D12:D19" si="1">IFERROR(VLOOKUP(C12,Tabla_Insumos,2,FALSE),"")</f>
        <v/>
      </c>
      <c r="E12" s="212"/>
      <c r="F12" s="213">
        <f t="shared" ref="F12:F19" si="2">IFERROR(VLOOKUP(C12,Tabla_Insumos,3,FALSE),0)</f>
        <v>0</v>
      </c>
      <c r="G12" s="267">
        <f>ROUND(E12*F12,2)</f>
        <v>0</v>
      </c>
    </row>
    <row r="13" spans="1:7" ht="24" customHeight="1" x14ac:dyDescent="0.2">
      <c r="A13" s="211" t="str">
        <f t="shared" si="0"/>
        <v/>
      </c>
      <c r="B13" s="209" t="str">
        <f t="shared" ref="B13:B19" si="3">IFERROR(VLOOKUP(C13,Tabla_Insumos,5,FALSE),"")</f>
        <v/>
      </c>
      <c r="C13" s="210"/>
      <c r="D13" s="211" t="str">
        <f t="shared" si="1"/>
        <v/>
      </c>
      <c r="E13" s="212"/>
      <c r="F13" s="213"/>
      <c r="G13" s="267">
        <f t="shared" ref="G13:G19"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4">
        <f t="shared" si="2"/>
        <v>0</v>
      </c>
      <c r="G19" s="267">
        <f t="shared" si="4"/>
        <v>0</v>
      </c>
    </row>
    <row r="20" spans="1:7" ht="24" customHeight="1" x14ac:dyDescent="0.2">
      <c r="A20" s="310"/>
      <c r="B20" s="299"/>
      <c r="C20" s="299"/>
      <c r="D20" s="294"/>
      <c r="E20" s="295"/>
      <c r="F20" s="311" t="s">
        <v>31</v>
      </c>
      <c r="G20" s="312">
        <f>SUBTOTAL(9,G12:G19)</f>
        <v>0</v>
      </c>
    </row>
    <row r="21" spans="1:7" ht="24" customHeight="1" x14ac:dyDescent="0.2">
      <c r="A21" s="310"/>
      <c r="B21" s="299"/>
      <c r="C21" s="313" t="s">
        <v>605</v>
      </c>
      <c r="D21" s="294"/>
      <c r="E21" s="295"/>
      <c r="F21" s="296"/>
      <c r="G21" s="314"/>
    </row>
    <row r="22" spans="1:7" ht="24" customHeight="1" x14ac:dyDescent="0.2">
      <c r="A22" s="211" t="str">
        <f t="shared" ref="A22:A29" si="5">IFERROR(VLOOKUP(C22,Tabla_Insumos,4,FALSE),"")</f>
        <v/>
      </c>
      <c r="B22" s="209">
        <f t="shared" ref="B22:B29" si="6">IFERROR(VLOOKUP(A22,Tabla_Indices,5,FALSE),"")</f>
        <v>0</v>
      </c>
      <c r="C22" s="210"/>
      <c r="D22" s="211" t="str">
        <f t="shared" ref="D22:D29" si="7">IFERROR(VLOOKUP(C22,Tabla_Insumos,2,FALSE),"")</f>
        <v/>
      </c>
      <c r="E22" s="212"/>
      <c r="F22" s="215">
        <f t="shared" ref="F22:F29" si="8">IFERROR(VLOOKUP(C22,Tabla_Insumos,3,FALSE),0)</f>
        <v>0</v>
      </c>
      <c r="G22" s="267">
        <f>ROUND(E22*F22,2)</f>
        <v>0</v>
      </c>
    </row>
    <row r="23" spans="1:7" ht="24" customHeight="1" x14ac:dyDescent="0.2">
      <c r="A23" s="211" t="str">
        <f t="shared" si="5"/>
        <v/>
      </c>
      <c r="B23" s="209">
        <f t="shared" si="6"/>
        <v>0</v>
      </c>
      <c r="C23" s="210"/>
      <c r="D23" s="211" t="str">
        <f t="shared" si="7"/>
        <v/>
      </c>
      <c r="E23" s="212"/>
      <c r="F23" s="215">
        <f t="shared" si="8"/>
        <v>0</v>
      </c>
      <c r="G23" s="267">
        <f>ROUND(E23*F23,2)</f>
        <v>0</v>
      </c>
    </row>
    <row r="24" spans="1:7" ht="24" customHeight="1" x14ac:dyDescent="0.2">
      <c r="A24" s="211" t="str">
        <f t="shared" si="5"/>
        <v/>
      </c>
      <c r="B24" s="209">
        <f t="shared" si="6"/>
        <v>0</v>
      </c>
      <c r="C24" s="210"/>
      <c r="D24" s="211" t="str">
        <f t="shared" si="7"/>
        <v/>
      </c>
      <c r="E24" s="212"/>
      <c r="F24" s="215">
        <f t="shared" si="8"/>
        <v>0</v>
      </c>
      <c r="G24" s="267">
        <f t="shared" ref="G24:G29" si="9">ROUND(E24*F24,2)</f>
        <v>0</v>
      </c>
    </row>
    <row r="25" spans="1:7" ht="24" customHeight="1" x14ac:dyDescent="0.2">
      <c r="A25" s="211" t="str">
        <f t="shared" si="5"/>
        <v/>
      </c>
      <c r="B25" s="209">
        <f t="shared" si="6"/>
        <v>0</v>
      </c>
      <c r="C25" s="210"/>
      <c r="D25" s="211" t="str">
        <f t="shared" si="7"/>
        <v/>
      </c>
      <c r="E25" s="212"/>
      <c r="F25" s="215">
        <f t="shared" si="8"/>
        <v>0</v>
      </c>
      <c r="G25" s="267">
        <f t="shared" si="9"/>
        <v>0</v>
      </c>
    </row>
    <row r="26" spans="1:7" ht="24" customHeight="1" x14ac:dyDescent="0.2">
      <c r="A26" s="211" t="str">
        <f t="shared" si="5"/>
        <v/>
      </c>
      <c r="B26" s="209">
        <f t="shared" si="6"/>
        <v>0</v>
      </c>
      <c r="C26" s="210"/>
      <c r="D26" s="211" t="str">
        <f t="shared" si="7"/>
        <v/>
      </c>
      <c r="E26" s="212"/>
      <c r="F26" s="215">
        <f t="shared" si="8"/>
        <v>0</v>
      </c>
      <c r="G26" s="267">
        <f t="shared" si="9"/>
        <v>0</v>
      </c>
    </row>
    <row r="27" spans="1:7" ht="24" customHeight="1" x14ac:dyDescent="0.2">
      <c r="A27" s="211" t="str">
        <f t="shared" si="5"/>
        <v/>
      </c>
      <c r="B27" s="209">
        <f t="shared" si="6"/>
        <v>0</v>
      </c>
      <c r="C27" s="210"/>
      <c r="D27" s="211" t="str">
        <f t="shared" si="7"/>
        <v/>
      </c>
      <c r="E27" s="212"/>
      <c r="F27" s="215">
        <f t="shared" si="8"/>
        <v>0</v>
      </c>
      <c r="G27" s="267">
        <f t="shared" si="9"/>
        <v>0</v>
      </c>
    </row>
    <row r="28" spans="1:7" ht="24" customHeight="1" x14ac:dyDescent="0.2">
      <c r="A28" s="211" t="str">
        <f t="shared" si="5"/>
        <v/>
      </c>
      <c r="B28" s="209">
        <f t="shared" si="6"/>
        <v>0</v>
      </c>
      <c r="C28" s="210"/>
      <c r="D28" s="211" t="str">
        <f t="shared" si="7"/>
        <v/>
      </c>
      <c r="E28" s="212"/>
      <c r="F28" s="213">
        <f t="shared" si="8"/>
        <v>0</v>
      </c>
      <c r="G28" s="267">
        <f t="shared" si="9"/>
        <v>0</v>
      </c>
    </row>
    <row r="29" spans="1:7" ht="24" customHeight="1" x14ac:dyDescent="0.2">
      <c r="A29" s="211" t="str">
        <f t="shared" si="5"/>
        <v/>
      </c>
      <c r="B29" s="209">
        <f t="shared" si="6"/>
        <v>0</v>
      </c>
      <c r="C29" s="210"/>
      <c r="D29" s="211" t="str">
        <f t="shared" si="7"/>
        <v/>
      </c>
      <c r="E29" s="212"/>
      <c r="F29" s="213">
        <f t="shared" si="8"/>
        <v>0</v>
      </c>
      <c r="G29" s="267">
        <f t="shared" si="9"/>
        <v>0</v>
      </c>
    </row>
    <row r="30" spans="1:7" ht="24" customHeight="1" x14ac:dyDescent="0.2">
      <c r="A30" s="310"/>
      <c r="B30" s="299"/>
      <c r="C30" s="299"/>
      <c r="D30" s="294"/>
      <c r="E30" s="295"/>
      <c r="F30" s="311" t="s">
        <v>32</v>
      </c>
      <c r="G30" s="312"/>
    </row>
    <row r="31" spans="1:7" ht="24" customHeight="1" x14ac:dyDescent="0.2">
      <c r="A31" s="310"/>
      <c r="B31" s="299"/>
      <c r="C31" s="313" t="s">
        <v>606</v>
      </c>
      <c r="D31" s="294"/>
      <c r="E31" s="295"/>
      <c r="F31" s="296"/>
      <c r="G31" s="314"/>
    </row>
    <row r="32" spans="1:7" ht="24" customHeight="1" x14ac:dyDescent="0.2">
      <c r="A32" s="211" t="str">
        <f t="shared" ref="A32:A36" si="10">IFERROR(VLOOKUP(C32,Tabla_Insumos,4,FALSE),"")</f>
        <v/>
      </c>
      <c r="B32" s="209" t="str">
        <f t="shared" ref="B32:B36" si="11">IFERROR(VLOOKUP(C32,Tabla_Insumos,5,FALSE),"")</f>
        <v/>
      </c>
      <c r="C32" s="210"/>
      <c r="D32" s="211"/>
      <c r="E32" s="212"/>
      <c r="F32" s="213">
        <f t="shared" ref="F32:F36" si="12">IFERROR(VLOOKUP(C32,Tabla_Insumos,3,FALSE),0)</f>
        <v>0</v>
      </c>
      <c r="G32" s="267">
        <f t="shared" ref="G32:G36" si="13">ROUND(E32*F32,2)</f>
        <v>0</v>
      </c>
    </row>
    <row r="33" spans="1:7" ht="24" customHeight="1" x14ac:dyDescent="0.2">
      <c r="A33" s="211" t="str">
        <f t="shared" si="10"/>
        <v/>
      </c>
      <c r="B33" s="209" t="str">
        <f t="shared" si="11"/>
        <v/>
      </c>
      <c r="C33" s="210"/>
      <c r="D33" s="211" t="str">
        <f t="shared" ref="D33:D36" si="14">IFERROR(VLOOKUP(C33,Tabla_Insumos,2,FALSE),"")</f>
        <v/>
      </c>
      <c r="E33" s="212"/>
      <c r="F33" s="213">
        <f t="shared" si="12"/>
        <v>0</v>
      </c>
      <c r="G33" s="267">
        <f t="shared" si="13"/>
        <v>0</v>
      </c>
    </row>
    <row r="34" spans="1:7" ht="24" customHeight="1" x14ac:dyDescent="0.2">
      <c r="A34" s="211" t="str">
        <f t="shared" si="10"/>
        <v/>
      </c>
      <c r="B34" s="209" t="str">
        <f t="shared" si="11"/>
        <v/>
      </c>
      <c r="C34" s="210"/>
      <c r="D34" s="211" t="str">
        <f t="shared" si="14"/>
        <v/>
      </c>
      <c r="E34" s="212"/>
      <c r="F34" s="213">
        <f t="shared" si="12"/>
        <v>0</v>
      </c>
      <c r="G34" s="267">
        <f t="shared" si="13"/>
        <v>0</v>
      </c>
    </row>
    <row r="35" spans="1:7" ht="24" customHeight="1" x14ac:dyDescent="0.2">
      <c r="A35" s="211" t="str">
        <f t="shared" si="10"/>
        <v/>
      </c>
      <c r="B35" s="209" t="str">
        <f t="shared" si="11"/>
        <v/>
      </c>
      <c r="C35" s="210"/>
      <c r="D35" s="211" t="str">
        <f t="shared" si="14"/>
        <v/>
      </c>
      <c r="E35" s="212"/>
      <c r="F35" s="213">
        <f t="shared" si="12"/>
        <v>0</v>
      </c>
      <c r="G35" s="267">
        <f t="shared" si="13"/>
        <v>0</v>
      </c>
    </row>
    <row r="36" spans="1:7" ht="24" customHeight="1" x14ac:dyDescent="0.2">
      <c r="A36" s="211" t="str">
        <f t="shared" si="10"/>
        <v/>
      </c>
      <c r="B36" s="209" t="str">
        <f t="shared" si="11"/>
        <v/>
      </c>
      <c r="C36" s="210"/>
      <c r="D36" s="211" t="str">
        <f t="shared" si="14"/>
        <v/>
      </c>
      <c r="E36" s="212"/>
      <c r="F36" s="213">
        <f t="shared" si="12"/>
        <v>0</v>
      </c>
      <c r="G36" s="267">
        <f t="shared" si="13"/>
        <v>0</v>
      </c>
    </row>
    <row r="37" spans="1:7" ht="24" customHeight="1" x14ac:dyDescent="0.2">
      <c r="A37" s="315"/>
      <c r="B37" s="294"/>
      <c r="C37" s="299"/>
      <c r="D37" s="294"/>
      <c r="E37" s="295"/>
      <c r="F37" s="311" t="s">
        <v>33</v>
      </c>
      <c r="G37" s="312">
        <f>SUBTOTAL(9,G32:G36)</f>
        <v>0</v>
      </c>
    </row>
    <row r="38" spans="1:7" ht="24" customHeight="1" x14ac:dyDescent="0.2">
      <c r="A38" s="316"/>
      <c r="B38" s="294"/>
      <c r="C38" s="299"/>
      <c r="D38" s="294"/>
      <c r="E38" s="295"/>
      <c r="F38" s="296"/>
      <c r="G38" s="314"/>
    </row>
    <row r="39" spans="1:7" ht="24" customHeight="1" x14ac:dyDescent="0.2">
      <c r="A39" s="317">
        <f>B7</f>
        <v>1</v>
      </c>
      <c r="B39" s="318" t="str">
        <f>C7</f>
        <v>Proyecto Ejecutivo y Replanteo</v>
      </c>
      <c r="C39" s="306"/>
      <c r="D39" s="306" t="s">
        <v>34</v>
      </c>
      <c r="E39" s="307"/>
      <c r="F39" s="319" t="s">
        <v>35</v>
      </c>
      <c r="G39" s="320">
        <f>SUBTOTAL(9,G12:G38)</f>
        <v>0</v>
      </c>
    </row>
    <row r="41" spans="1:7" ht="24" customHeight="1" x14ac:dyDescent="0.2">
      <c r="A41" s="279" t="s">
        <v>37</v>
      </c>
      <c r="B41" s="280"/>
      <c r="C41" s="280"/>
      <c r="D41" s="280"/>
      <c r="E41" s="280"/>
      <c r="F41" s="280"/>
      <c r="G41" s="281"/>
    </row>
    <row r="42" spans="1:7" ht="24" customHeight="1" x14ac:dyDescent="0.2">
      <c r="A42" s="282" t="s">
        <v>602</v>
      </c>
      <c r="B42" s="283" t="str">
        <f>Comitente</f>
        <v>DIRECCIÓN DE RECURSOS ENERGETICOS</v>
      </c>
      <c r="C42" s="284"/>
      <c r="D42" s="285"/>
      <c r="E42" s="285"/>
      <c r="F42" s="286"/>
      <c r="G42" s="287"/>
    </row>
    <row r="43" spans="1:7" ht="24" customHeight="1" x14ac:dyDescent="0.2">
      <c r="A43" s="282" t="s">
        <v>603</v>
      </c>
      <c r="B43" s="283">
        <f>Contratista</f>
        <v>0</v>
      </c>
      <c r="C43" s="288"/>
      <c r="D43" s="288"/>
      <c r="E43" s="288"/>
      <c r="F43" s="289"/>
      <c r="G43" s="290"/>
    </row>
    <row r="44" spans="1:7" ht="24" customHeight="1" x14ac:dyDescent="0.2">
      <c r="A44" s="282" t="s">
        <v>24</v>
      </c>
      <c r="B44" s="283" t="str">
        <f>Obra</f>
        <v xml:space="preserve">Iluminación Calle Chacabuco (R.P. N°64) desde Calle N°8 hasta Calle N°11 </v>
      </c>
      <c r="C44" s="288"/>
      <c r="D44" s="288"/>
      <c r="E44" s="288"/>
      <c r="F44" s="289" t="s">
        <v>38</v>
      </c>
      <c r="G44" s="291">
        <f>Fecha_Base</f>
        <v>0</v>
      </c>
    </row>
    <row r="45" spans="1:7" ht="24" customHeight="1" x14ac:dyDescent="0.2">
      <c r="A45" s="292" t="s">
        <v>601</v>
      </c>
      <c r="B45" s="293" t="str">
        <f>Ubicación</f>
        <v>Departamento Pocito</v>
      </c>
      <c r="C45" s="293"/>
      <c r="D45" s="294"/>
      <c r="E45" s="295"/>
      <c r="F45" s="296"/>
      <c r="G45" s="297"/>
    </row>
    <row r="46" spans="1:7" ht="24" customHeight="1" x14ac:dyDescent="0.2">
      <c r="A46" s="292" t="s">
        <v>39</v>
      </c>
      <c r="B46" s="298" t="str">
        <f>IFERROR(VALUE(LEFT(B47,FIND(".",B47)-1)),"")</f>
        <v/>
      </c>
      <c r="C46" s="299" t="str">
        <f>IFERROR(VLOOKUP(B46,Tabla_CyP,2,FALSE),"")</f>
        <v/>
      </c>
      <c r="D46" s="299"/>
      <c r="E46" s="295"/>
      <c r="F46" s="296"/>
      <c r="G46" s="297"/>
    </row>
    <row r="47" spans="1:7" ht="24" customHeight="1" x14ac:dyDescent="0.2">
      <c r="A47" s="292" t="s">
        <v>25</v>
      </c>
      <c r="B47" s="300">
        <f>IFERROR(VLOOKUP(COUNTIF($A$1:A47,"ANALISIS DE PRECIOS"),Tabla_NumeroItem,2,FALSE),"")</f>
        <v>2</v>
      </c>
      <c r="C47" s="299" t="str">
        <f>IFERROR(VLOOKUP(B47,Tabla_CyP,2,FALSE),"")</f>
        <v>Base completa para columna simple</v>
      </c>
      <c r="D47" s="294"/>
      <c r="E47" s="295"/>
      <c r="F47" s="289" t="s">
        <v>26</v>
      </c>
      <c r="G47" s="301" t="str">
        <f>IFERROR(VLOOKUP(B47,Tabla_CyP,4,FALSE),"")</f>
        <v>Un.</v>
      </c>
    </row>
    <row r="48" spans="1:7" ht="24" customHeight="1" x14ac:dyDescent="0.2">
      <c r="A48" s="292"/>
      <c r="B48" s="293"/>
      <c r="C48" s="299"/>
      <c r="D48" s="294"/>
      <c r="E48" s="295"/>
      <c r="F48" s="296"/>
      <c r="G48" s="297"/>
    </row>
    <row r="49" spans="1:7" ht="24" customHeight="1" x14ac:dyDescent="0.2">
      <c r="A49" s="354" t="s">
        <v>507</v>
      </c>
      <c r="B49" s="355"/>
      <c r="C49" s="356" t="s">
        <v>0</v>
      </c>
      <c r="D49" s="356" t="s">
        <v>27</v>
      </c>
      <c r="E49" s="358" t="s">
        <v>28</v>
      </c>
      <c r="F49" s="352" t="s">
        <v>29</v>
      </c>
      <c r="G49" s="352" t="s">
        <v>30</v>
      </c>
    </row>
    <row r="50" spans="1:7" s="217" customFormat="1" ht="24" customHeight="1" x14ac:dyDescent="0.2">
      <c r="A50" s="302" t="s">
        <v>508</v>
      </c>
      <c r="B50" s="302" t="s">
        <v>509</v>
      </c>
      <c r="C50" s="357"/>
      <c r="D50" s="357"/>
      <c r="E50" s="359"/>
      <c r="F50" s="353"/>
      <c r="G50" s="353"/>
    </row>
    <row r="51" spans="1:7" ht="24" customHeight="1" x14ac:dyDescent="0.2">
      <c r="A51" s="303"/>
      <c r="B51" s="304"/>
      <c r="C51" s="305" t="s">
        <v>604</v>
      </c>
      <c r="D51" s="306"/>
      <c r="E51" s="307"/>
      <c r="F51" s="308"/>
      <c r="G51" s="309"/>
    </row>
    <row r="52" spans="1:7" ht="24" customHeight="1" x14ac:dyDescent="0.2">
      <c r="A52" s="211" t="str">
        <f t="shared" ref="A52:A55" si="15">IFERROR(VLOOKUP(C52,Tabla_Insumos,4,FALSE),"")</f>
        <v/>
      </c>
      <c r="B52" s="209" t="str">
        <f>IFERROR(VLOOKUP(C52,Tabla_Insumos,5,FALSE),"")</f>
        <v/>
      </c>
      <c r="C52" s="210"/>
      <c r="D52" s="211" t="str">
        <f t="shared" ref="D52:D65" si="16">IFERROR(VLOOKUP(C52,Tabla_Insumos,2,FALSE),"")</f>
        <v/>
      </c>
      <c r="E52" s="212"/>
      <c r="F52" s="213">
        <f t="shared" ref="F52:F65" si="17">IFERROR(VLOOKUP(C52,Tabla_Insumos,3,FALSE),0)</f>
        <v>0</v>
      </c>
      <c r="G52" s="267">
        <f>ROUND(E52*F52,2)</f>
        <v>0</v>
      </c>
    </row>
    <row r="53" spans="1:7" ht="24" customHeight="1" x14ac:dyDescent="0.2">
      <c r="A53" s="211" t="str">
        <f t="shared" si="15"/>
        <v/>
      </c>
      <c r="B53" s="209" t="str">
        <f t="shared" ref="B53:B65" si="18">IFERROR(VLOOKUP(C53,Tabla_Insumos,5,FALSE),"")</f>
        <v/>
      </c>
      <c r="C53" s="210"/>
      <c r="D53" s="211" t="str">
        <f t="shared" si="16"/>
        <v/>
      </c>
      <c r="E53" s="212"/>
      <c r="F53" s="213">
        <f t="shared" si="17"/>
        <v>0</v>
      </c>
      <c r="G53" s="267">
        <f t="shared" ref="G53:G65" si="19">ROUND(E53*F53,2)</f>
        <v>0</v>
      </c>
    </row>
    <row r="54" spans="1:7" ht="24" customHeight="1" x14ac:dyDescent="0.2">
      <c r="A54" s="211" t="str">
        <f t="shared" si="15"/>
        <v/>
      </c>
      <c r="B54" s="209" t="str">
        <f t="shared" si="18"/>
        <v/>
      </c>
      <c r="C54" s="210"/>
      <c r="D54" s="211" t="str">
        <f t="shared" si="16"/>
        <v/>
      </c>
      <c r="E54" s="212"/>
      <c r="F54" s="213">
        <f t="shared" si="17"/>
        <v>0</v>
      </c>
      <c r="G54" s="267">
        <f t="shared" si="19"/>
        <v>0</v>
      </c>
    </row>
    <row r="55" spans="1:7" ht="24" customHeight="1" x14ac:dyDescent="0.2">
      <c r="A55" s="211" t="str">
        <f t="shared" si="15"/>
        <v/>
      </c>
      <c r="B55" s="209" t="str">
        <f t="shared" si="18"/>
        <v/>
      </c>
      <c r="C55" s="210"/>
      <c r="D55" s="211" t="str">
        <f t="shared" si="16"/>
        <v/>
      </c>
      <c r="E55" s="212"/>
      <c r="F55" s="213">
        <f t="shared" si="17"/>
        <v>0</v>
      </c>
      <c r="G55" s="267">
        <f t="shared" si="19"/>
        <v>0</v>
      </c>
    </row>
    <row r="56" spans="1:7" ht="24" customHeight="1" x14ac:dyDescent="0.2">
      <c r="A56" s="211" t="str">
        <f t="shared" ref="A56:A59" si="20">IFERROR(VLOOKUP(C56,Tabla_Insumos,4,FALSE),"")</f>
        <v/>
      </c>
      <c r="B56" s="209" t="str">
        <f t="shared" si="18"/>
        <v/>
      </c>
      <c r="C56" s="210"/>
      <c r="D56" s="211" t="str">
        <f t="shared" si="16"/>
        <v/>
      </c>
      <c r="E56" s="212"/>
      <c r="F56" s="213">
        <f t="shared" si="17"/>
        <v>0</v>
      </c>
      <c r="G56" s="267">
        <f t="shared" si="19"/>
        <v>0</v>
      </c>
    </row>
    <row r="57" spans="1:7" ht="24" customHeight="1" x14ac:dyDescent="0.2">
      <c r="A57" s="211" t="str">
        <f t="shared" si="20"/>
        <v/>
      </c>
      <c r="B57" s="209" t="str">
        <f t="shared" si="18"/>
        <v/>
      </c>
      <c r="C57" s="210"/>
      <c r="D57" s="211" t="str">
        <f t="shared" si="16"/>
        <v/>
      </c>
      <c r="E57" s="212"/>
      <c r="F57" s="213">
        <f t="shared" si="17"/>
        <v>0</v>
      </c>
      <c r="G57" s="267">
        <f t="shared" si="19"/>
        <v>0</v>
      </c>
    </row>
    <row r="58" spans="1:7" ht="24" customHeight="1" x14ac:dyDescent="0.2">
      <c r="A58" s="211" t="str">
        <f t="shared" si="20"/>
        <v/>
      </c>
      <c r="B58" s="209" t="str">
        <f t="shared" si="18"/>
        <v/>
      </c>
      <c r="C58" s="210"/>
      <c r="D58" s="211" t="str">
        <f t="shared" si="16"/>
        <v/>
      </c>
      <c r="E58" s="212"/>
      <c r="F58" s="213">
        <f t="shared" si="17"/>
        <v>0</v>
      </c>
      <c r="G58" s="267">
        <f t="shared" si="19"/>
        <v>0</v>
      </c>
    </row>
    <row r="59" spans="1:7" ht="24" customHeight="1" x14ac:dyDescent="0.2">
      <c r="A59" s="211" t="str">
        <f t="shared" si="20"/>
        <v/>
      </c>
      <c r="B59" s="209" t="str">
        <f t="shared" si="18"/>
        <v/>
      </c>
      <c r="C59" s="210"/>
      <c r="D59" s="211" t="str">
        <f t="shared" si="16"/>
        <v/>
      </c>
      <c r="E59" s="212"/>
      <c r="F59" s="213">
        <f t="shared" si="17"/>
        <v>0</v>
      </c>
      <c r="G59" s="267">
        <f t="shared" si="19"/>
        <v>0</v>
      </c>
    </row>
    <row r="60" spans="1:7" ht="24" customHeight="1" x14ac:dyDescent="0.2">
      <c r="A60" s="211" t="str">
        <f t="shared" ref="A60:A65" si="21">IFERROR(VLOOKUP(C60,Tabla_Insumos,4,FALSE),"")</f>
        <v/>
      </c>
      <c r="B60" s="209" t="str">
        <f t="shared" si="18"/>
        <v/>
      </c>
      <c r="C60" s="210"/>
      <c r="D60" s="211" t="str">
        <f t="shared" si="16"/>
        <v/>
      </c>
      <c r="E60" s="212"/>
      <c r="F60" s="213">
        <f t="shared" si="17"/>
        <v>0</v>
      </c>
      <c r="G60" s="267">
        <f t="shared" si="19"/>
        <v>0</v>
      </c>
    </row>
    <row r="61" spans="1:7" ht="24" customHeight="1" x14ac:dyDescent="0.2">
      <c r="A61" s="211" t="str">
        <f t="shared" si="21"/>
        <v/>
      </c>
      <c r="B61" s="209" t="str">
        <f t="shared" si="18"/>
        <v/>
      </c>
      <c r="C61" s="210"/>
      <c r="D61" s="211" t="str">
        <f t="shared" si="16"/>
        <v/>
      </c>
      <c r="E61" s="212"/>
      <c r="F61" s="213">
        <f t="shared" si="17"/>
        <v>0</v>
      </c>
      <c r="G61" s="267">
        <f t="shared" si="19"/>
        <v>0</v>
      </c>
    </row>
    <row r="62" spans="1:7" ht="24" customHeight="1" x14ac:dyDescent="0.2">
      <c r="A62" s="211" t="str">
        <f>IFERROR(VLOOKUP(C62,Tabla_Insumos,4,FALSE),"")</f>
        <v/>
      </c>
      <c r="B62" s="209" t="str">
        <f t="shared" si="18"/>
        <v/>
      </c>
      <c r="C62" s="210" t="s">
        <v>3</v>
      </c>
      <c r="D62" s="211" t="str">
        <f t="shared" si="16"/>
        <v/>
      </c>
      <c r="E62" s="212">
        <v>0</v>
      </c>
      <c r="F62" s="213">
        <f t="shared" si="17"/>
        <v>0</v>
      </c>
      <c r="G62" s="267">
        <f t="shared" si="19"/>
        <v>0</v>
      </c>
    </row>
    <row r="63" spans="1:7" ht="24" customHeight="1" x14ac:dyDescent="0.2">
      <c r="A63" s="211" t="str">
        <f>IFERROR(VLOOKUP(C63,Tabla_Insumos,4,FALSE),"")</f>
        <v/>
      </c>
      <c r="B63" s="209" t="str">
        <f t="shared" si="18"/>
        <v/>
      </c>
      <c r="C63" s="210" t="s">
        <v>3</v>
      </c>
      <c r="D63" s="211" t="str">
        <f t="shared" si="16"/>
        <v/>
      </c>
      <c r="E63" s="212">
        <v>0</v>
      </c>
      <c r="F63" s="213">
        <f t="shared" si="17"/>
        <v>0</v>
      </c>
      <c r="G63" s="267">
        <f t="shared" si="19"/>
        <v>0</v>
      </c>
    </row>
    <row r="64" spans="1:7" ht="24" customHeight="1" x14ac:dyDescent="0.2">
      <c r="A64" s="211" t="str">
        <f>IFERROR(VLOOKUP(C64,Tabla_Insumos,4,FALSE),"")</f>
        <v/>
      </c>
      <c r="B64" s="209" t="str">
        <f t="shared" si="18"/>
        <v/>
      </c>
      <c r="C64" s="210"/>
      <c r="D64" s="211" t="str">
        <f t="shared" si="16"/>
        <v/>
      </c>
      <c r="E64" s="212"/>
      <c r="F64" s="213">
        <f t="shared" si="17"/>
        <v>0</v>
      </c>
      <c r="G64" s="267">
        <f t="shared" si="19"/>
        <v>0</v>
      </c>
    </row>
    <row r="65" spans="1:7" ht="24" customHeight="1" x14ac:dyDescent="0.2">
      <c r="A65" s="211" t="str">
        <f t="shared" si="21"/>
        <v/>
      </c>
      <c r="B65" s="209" t="str">
        <f t="shared" si="18"/>
        <v/>
      </c>
      <c r="C65" s="210"/>
      <c r="D65" s="211" t="str">
        <f t="shared" si="16"/>
        <v/>
      </c>
      <c r="E65" s="212"/>
      <c r="F65" s="214">
        <f t="shared" si="17"/>
        <v>0</v>
      </c>
      <c r="G65" s="267">
        <f t="shared" si="19"/>
        <v>0</v>
      </c>
    </row>
    <row r="66" spans="1:7" ht="24" customHeight="1" x14ac:dyDescent="0.2">
      <c r="A66" s="310"/>
      <c r="B66" s="299"/>
      <c r="C66" s="299"/>
      <c r="D66" s="294"/>
      <c r="E66" s="295"/>
      <c r="F66" s="311" t="s">
        <v>31</v>
      </c>
      <c r="G66" s="312">
        <f>SUBTOTAL(9,G52:G65)</f>
        <v>0</v>
      </c>
    </row>
    <row r="67" spans="1:7" ht="24" customHeight="1" x14ac:dyDescent="0.2">
      <c r="A67" s="310"/>
      <c r="B67" s="299"/>
      <c r="C67" s="313" t="s">
        <v>605</v>
      </c>
      <c r="D67" s="294"/>
      <c r="E67" s="295"/>
      <c r="F67" s="296"/>
      <c r="G67" s="314"/>
    </row>
    <row r="68" spans="1:7" ht="24" customHeight="1" x14ac:dyDescent="0.2">
      <c r="A68" s="211" t="str">
        <f t="shared" ref="A68:A75" si="22">IFERROR(VLOOKUP(C68,Tabla_Insumos,4,FALSE),"")</f>
        <v/>
      </c>
      <c r="B68" s="209">
        <f t="shared" ref="B68:B75" si="23">IFERROR(VLOOKUP(A68,Tabla_Indices,5,FALSE),"")</f>
        <v>0</v>
      </c>
      <c r="C68" s="210"/>
      <c r="D68" s="211" t="str">
        <f t="shared" ref="D68:D75" si="24">IFERROR(VLOOKUP(C68,Tabla_Insumos,2,FALSE),"")</f>
        <v/>
      </c>
      <c r="E68" s="212"/>
      <c r="F68" s="215">
        <f t="shared" ref="F68:F75" si="25">IFERROR(VLOOKUP(C68,Tabla_Insumos,3,FALSE),0)</f>
        <v>0</v>
      </c>
      <c r="G68" s="267">
        <f>ROUND(E68*F68,2)</f>
        <v>0</v>
      </c>
    </row>
    <row r="69" spans="1:7" ht="24" customHeight="1" x14ac:dyDescent="0.2">
      <c r="A69" s="211" t="str">
        <f t="shared" si="22"/>
        <v/>
      </c>
      <c r="B69" s="209">
        <f t="shared" si="23"/>
        <v>0</v>
      </c>
      <c r="C69" s="210"/>
      <c r="D69" s="211" t="str">
        <f t="shared" si="24"/>
        <v/>
      </c>
      <c r="E69" s="212"/>
      <c r="F69" s="215">
        <f t="shared" si="25"/>
        <v>0</v>
      </c>
      <c r="G69" s="267">
        <f>ROUND(E69*F69,2)</f>
        <v>0</v>
      </c>
    </row>
    <row r="70" spans="1:7" ht="24" customHeight="1" x14ac:dyDescent="0.2">
      <c r="A70" s="211" t="str">
        <f t="shared" si="22"/>
        <v/>
      </c>
      <c r="B70" s="209">
        <f t="shared" si="23"/>
        <v>0</v>
      </c>
      <c r="C70" s="210"/>
      <c r="D70" s="211" t="str">
        <f t="shared" si="24"/>
        <v/>
      </c>
      <c r="E70" s="212"/>
      <c r="F70" s="215">
        <f t="shared" si="25"/>
        <v>0</v>
      </c>
      <c r="G70" s="267">
        <f t="shared" ref="G70:G75" si="26">ROUND(E70*F70,2)</f>
        <v>0</v>
      </c>
    </row>
    <row r="71" spans="1:7" ht="24" customHeight="1" x14ac:dyDescent="0.2">
      <c r="A71" s="211" t="str">
        <f t="shared" si="22"/>
        <v/>
      </c>
      <c r="B71" s="209">
        <f t="shared" si="23"/>
        <v>0</v>
      </c>
      <c r="C71" s="210"/>
      <c r="D71" s="211" t="str">
        <f t="shared" si="24"/>
        <v/>
      </c>
      <c r="E71" s="212"/>
      <c r="F71" s="215">
        <f t="shared" si="25"/>
        <v>0</v>
      </c>
      <c r="G71" s="267">
        <f t="shared" si="26"/>
        <v>0</v>
      </c>
    </row>
    <row r="72" spans="1:7" ht="24" customHeight="1" x14ac:dyDescent="0.2">
      <c r="A72" s="211" t="str">
        <f t="shared" si="22"/>
        <v/>
      </c>
      <c r="B72" s="209">
        <f t="shared" si="23"/>
        <v>0</v>
      </c>
      <c r="C72" s="210"/>
      <c r="D72" s="211" t="str">
        <f t="shared" si="24"/>
        <v/>
      </c>
      <c r="E72" s="212"/>
      <c r="F72" s="213">
        <f t="shared" si="25"/>
        <v>0</v>
      </c>
      <c r="G72" s="267">
        <f t="shared" si="26"/>
        <v>0</v>
      </c>
    </row>
    <row r="73" spans="1:7" ht="24" customHeight="1" x14ac:dyDescent="0.2">
      <c r="A73" s="211" t="str">
        <f t="shared" si="22"/>
        <v/>
      </c>
      <c r="B73" s="209">
        <f t="shared" si="23"/>
        <v>0</v>
      </c>
      <c r="C73" s="210"/>
      <c r="D73" s="211" t="str">
        <f t="shared" si="24"/>
        <v/>
      </c>
      <c r="E73" s="212"/>
      <c r="F73" s="213">
        <f t="shared" si="25"/>
        <v>0</v>
      </c>
      <c r="G73" s="267">
        <f t="shared" si="26"/>
        <v>0</v>
      </c>
    </row>
    <row r="74" spans="1:7" ht="24" customHeight="1" x14ac:dyDescent="0.2">
      <c r="A74" s="211" t="str">
        <f t="shared" si="22"/>
        <v/>
      </c>
      <c r="B74" s="209">
        <f t="shared" si="23"/>
        <v>0</v>
      </c>
      <c r="C74" s="210"/>
      <c r="D74" s="211" t="str">
        <f t="shared" si="24"/>
        <v/>
      </c>
      <c r="E74" s="212"/>
      <c r="F74" s="213">
        <f t="shared" si="25"/>
        <v>0</v>
      </c>
      <c r="G74" s="267">
        <f t="shared" si="26"/>
        <v>0</v>
      </c>
    </row>
    <row r="75" spans="1:7" ht="24" customHeight="1" x14ac:dyDescent="0.2">
      <c r="A75" s="211" t="str">
        <f t="shared" si="22"/>
        <v/>
      </c>
      <c r="B75" s="209">
        <f t="shared" si="23"/>
        <v>0</v>
      </c>
      <c r="C75" s="210"/>
      <c r="D75" s="211" t="str">
        <f t="shared" si="24"/>
        <v/>
      </c>
      <c r="E75" s="212"/>
      <c r="F75" s="213">
        <f t="shared" si="25"/>
        <v>0</v>
      </c>
      <c r="G75" s="267">
        <f t="shared" si="26"/>
        <v>0</v>
      </c>
    </row>
    <row r="76" spans="1:7" ht="24" customHeight="1" x14ac:dyDescent="0.2">
      <c r="A76" s="310"/>
      <c r="B76" s="299"/>
      <c r="C76" s="299"/>
      <c r="D76" s="294"/>
      <c r="E76" s="295"/>
      <c r="F76" s="311" t="s">
        <v>32</v>
      </c>
      <c r="G76" s="312">
        <f>SUBTOTAL(9,G68:G75)</f>
        <v>0</v>
      </c>
    </row>
    <row r="77" spans="1:7" ht="24" customHeight="1" x14ac:dyDescent="0.2">
      <c r="A77" s="310"/>
      <c r="B77" s="299"/>
      <c r="C77" s="313" t="s">
        <v>606</v>
      </c>
      <c r="D77" s="294"/>
      <c r="E77" s="295"/>
      <c r="F77" s="296"/>
      <c r="G77" s="314"/>
    </row>
    <row r="78" spans="1:7" ht="24" customHeight="1" x14ac:dyDescent="0.2">
      <c r="A78" s="211" t="str">
        <f t="shared" ref="A78:A86" si="27">IFERROR(VLOOKUP(C78,Tabla_Insumos,4,FALSE),"")</f>
        <v/>
      </c>
      <c r="B78" s="209" t="str">
        <f t="shared" ref="B78:B86" si="28">IFERROR(VLOOKUP(C78,Tabla_Insumos,5,FALSE),"")</f>
        <v/>
      </c>
      <c r="C78" s="210"/>
      <c r="D78" s="211" t="str">
        <f t="shared" ref="D78:D86" si="29">IFERROR(VLOOKUP(C78,Tabla_Insumos,2,FALSE),"")</f>
        <v/>
      </c>
      <c r="E78" s="212"/>
      <c r="F78" s="213">
        <f t="shared" ref="F78:F86" si="30">IFERROR(VLOOKUP(C78,Tabla_Insumos,3,FALSE),0)</f>
        <v>0</v>
      </c>
      <c r="G78" s="267">
        <f t="shared" ref="G78:G86" si="31">ROUND(E78*F78,2)</f>
        <v>0</v>
      </c>
    </row>
    <row r="79" spans="1:7" ht="24" customHeight="1" x14ac:dyDescent="0.2">
      <c r="A79" s="211" t="str">
        <f t="shared" si="27"/>
        <v/>
      </c>
      <c r="B79" s="209" t="str">
        <f t="shared" si="28"/>
        <v/>
      </c>
      <c r="C79" s="210"/>
      <c r="D79" s="211" t="str">
        <f t="shared" si="29"/>
        <v/>
      </c>
      <c r="E79" s="212"/>
      <c r="F79" s="213">
        <f t="shared" si="30"/>
        <v>0</v>
      </c>
      <c r="G79" s="267">
        <f t="shared" si="31"/>
        <v>0</v>
      </c>
    </row>
    <row r="80" spans="1:7" ht="24" customHeight="1" x14ac:dyDescent="0.2">
      <c r="A80" s="211" t="str">
        <f t="shared" si="27"/>
        <v/>
      </c>
      <c r="B80" s="209" t="str">
        <f t="shared" si="28"/>
        <v/>
      </c>
      <c r="C80" s="210"/>
      <c r="D80" s="211" t="str">
        <f t="shared" si="29"/>
        <v/>
      </c>
      <c r="E80" s="212"/>
      <c r="F80" s="213">
        <f t="shared" si="30"/>
        <v>0</v>
      </c>
      <c r="G80" s="267">
        <f t="shared" si="31"/>
        <v>0</v>
      </c>
    </row>
    <row r="81" spans="1:7" ht="24" customHeight="1" x14ac:dyDescent="0.2">
      <c r="A81" s="211" t="str">
        <f t="shared" si="27"/>
        <v/>
      </c>
      <c r="B81" s="209" t="str">
        <f t="shared" si="28"/>
        <v/>
      </c>
      <c r="C81" s="210"/>
      <c r="D81" s="211" t="str">
        <f t="shared" si="29"/>
        <v/>
      </c>
      <c r="E81" s="212"/>
      <c r="F81" s="213">
        <f t="shared" si="30"/>
        <v>0</v>
      </c>
      <c r="G81" s="267">
        <f t="shared" si="31"/>
        <v>0</v>
      </c>
    </row>
    <row r="82" spans="1:7" ht="24" customHeight="1" x14ac:dyDescent="0.2">
      <c r="A82" s="211" t="str">
        <f t="shared" si="27"/>
        <v/>
      </c>
      <c r="B82" s="209" t="str">
        <f t="shared" si="28"/>
        <v/>
      </c>
      <c r="C82" s="210"/>
      <c r="D82" s="211" t="str">
        <f t="shared" si="29"/>
        <v/>
      </c>
      <c r="E82" s="212"/>
      <c r="F82" s="213">
        <f t="shared" si="30"/>
        <v>0</v>
      </c>
      <c r="G82" s="267">
        <f t="shared" si="31"/>
        <v>0</v>
      </c>
    </row>
    <row r="83" spans="1:7" ht="24" customHeight="1" x14ac:dyDescent="0.2">
      <c r="A83" s="211" t="str">
        <f t="shared" si="27"/>
        <v/>
      </c>
      <c r="B83" s="209" t="str">
        <f t="shared" si="28"/>
        <v/>
      </c>
      <c r="C83" s="210"/>
      <c r="D83" s="211" t="str">
        <f t="shared" si="29"/>
        <v/>
      </c>
      <c r="E83" s="212"/>
      <c r="F83" s="213">
        <f t="shared" si="30"/>
        <v>0</v>
      </c>
      <c r="G83" s="267">
        <f t="shared" si="31"/>
        <v>0</v>
      </c>
    </row>
    <row r="84" spans="1:7" ht="24" customHeight="1" x14ac:dyDescent="0.2">
      <c r="A84" s="211" t="str">
        <f t="shared" si="27"/>
        <v/>
      </c>
      <c r="B84" s="209" t="str">
        <f t="shared" si="28"/>
        <v/>
      </c>
      <c r="C84" s="210"/>
      <c r="D84" s="211" t="str">
        <f t="shared" si="29"/>
        <v/>
      </c>
      <c r="E84" s="212"/>
      <c r="F84" s="213">
        <f t="shared" si="30"/>
        <v>0</v>
      </c>
      <c r="G84" s="267">
        <f t="shared" si="31"/>
        <v>0</v>
      </c>
    </row>
    <row r="85" spans="1:7" ht="24" customHeight="1" x14ac:dyDescent="0.2">
      <c r="A85" s="211" t="str">
        <f t="shared" si="27"/>
        <v/>
      </c>
      <c r="B85" s="209" t="str">
        <f t="shared" si="28"/>
        <v/>
      </c>
      <c r="C85" s="210"/>
      <c r="D85" s="211" t="str">
        <f t="shared" si="29"/>
        <v/>
      </c>
      <c r="E85" s="212"/>
      <c r="F85" s="213">
        <f t="shared" si="30"/>
        <v>0</v>
      </c>
      <c r="G85" s="267">
        <f t="shared" si="31"/>
        <v>0</v>
      </c>
    </row>
    <row r="86" spans="1:7" ht="24" customHeight="1" x14ac:dyDescent="0.2">
      <c r="A86" s="211" t="str">
        <f t="shared" si="27"/>
        <v/>
      </c>
      <c r="B86" s="209" t="str">
        <f t="shared" si="28"/>
        <v/>
      </c>
      <c r="C86" s="210"/>
      <c r="D86" s="211" t="str">
        <f t="shared" si="29"/>
        <v/>
      </c>
      <c r="E86" s="212"/>
      <c r="F86" s="213">
        <f t="shared" si="30"/>
        <v>0</v>
      </c>
      <c r="G86" s="267">
        <f t="shared" si="31"/>
        <v>0</v>
      </c>
    </row>
    <row r="87" spans="1:7" ht="24" customHeight="1" x14ac:dyDescent="0.2">
      <c r="A87" s="315"/>
      <c r="B87" s="294"/>
      <c r="C87" s="299"/>
      <c r="D87" s="294"/>
      <c r="E87" s="295"/>
      <c r="F87" s="311" t="s">
        <v>33</v>
      </c>
      <c r="G87" s="312">
        <f>SUBTOTAL(9,G78:G86)</f>
        <v>0</v>
      </c>
    </row>
    <row r="88" spans="1:7" ht="24" customHeight="1" x14ac:dyDescent="0.2">
      <c r="A88" s="316"/>
      <c r="B88" s="294"/>
      <c r="C88" s="299"/>
      <c r="D88" s="294"/>
      <c r="E88" s="295"/>
      <c r="F88" s="296"/>
      <c r="G88" s="314"/>
    </row>
    <row r="89" spans="1:7" ht="24" customHeight="1" x14ac:dyDescent="0.2">
      <c r="A89" s="317">
        <f>B47</f>
        <v>2</v>
      </c>
      <c r="B89" s="318" t="str">
        <f>C47</f>
        <v>Base completa para columna simple</v>
      </c>
      <c r="C89" s="306"/>
      <c r="D89" s="306" t="s">
        <v>34</v>
      </c>
      <c r="E89" s="307"/>
      <c r="F89" s="319" t="s">
        <v>35</v>
      </c>
      <c r="G89" s="320">
        <f>SUBTOTAL(9,G52:G88)</f>
        <v>0</v>
      </c>
    </row>
    <row r="91" spans="1:7" ht="24" customHeight="1" x14ac:dyDescent="0.2">
      <c r="A91" s="279" t="s">
        <v>37</v>
      </c>
      <c r="B91" s="280"/>
      <c r="C91" s="280"/>
      <c r="D91" s="280"/>
      <c r="E91" s="280"/>
      <c r="F91" s="280"/>
      <c r="G91" s="281"/>
    </row>
    <row r="92" spans="1:7" ht="24" customHeight="1" x14ac:dyDescent="0.2">
      <c r="A92" s="282" t="s">
        <v>602</v>
      </c>
      <c r="B92" s="283" t="str">
        <f>Comitente</f>
        <v>DIRECCIÓN DE RECURSOS ENERGETICOS</v>
      </c>
      <c r="C92" s="284"/>
      <c r="D92" s="285"/>
      <c r="E92" s="285"/>
      <c r="F92" s="286"/>
      <c r="G92" s="287"/>
    </row>
    <row r="93" spans="1:7" ht="24" customHeight="1" x14ac:dyDescent="0.2">
      <c r="A93" s="282" t="s">
        <v>603</v>
      </c>
      <c r="B93" s="283">
        <f>Contratista</f>
        <v>0</v>
      </c>
      <c r="C93" s="288"/>
      <c r="D93" s="288"/>
      <c r="E93" s="288"/>
      <c r="F93" s="289"/>
      <c r="G93" s="290"/>
    </row>
    <row r="94" spans="1:7" ht="24" customHeight="1" x14ac:dyDescent="0.2">
      <c r="A94" s="282" t="s">
        <v>24</v>
      </c>
      <c r="B94" s="283" t="str">
        <f>Obra</f>
        <v xml:space="preserve">Iluminación Calle Chacabuco (R.P. N°64) desde Calle N°8 hasta Calle N°11 </v>
      </c>
      <c r="C94" s="288"/>
      <c r="D94" s="288"/>
      <c r="E94" s="288"/>
      <c r="F94" s="289" t="s">
        <v>38</v>
      </c>
      <c r="G94" s="291">
        <f>Fecha_Base</f>
        <v>0</v>
      </c>
    </row>
    <row r="95" spans="1:7" ht="24" customHeight="1" x14ac:dyDescent="0.2">
      <c r="A95" s="292" t="s">
        <v>601</v>
      </c>
      <c r="B95" s="293" t="str">
        <f>Ubicación</f>
        <v>Departamento Pocito</v>
      </c>
      <c r="C95" s="293"/>
      <c r="D95" s="294"/>
      <c r="E95" s="295"/>
      <c r="F95" s="296"/>
      <c r="G95" s="297"/>
    </row>
    <row r="96" spans="1:7" ht="24" customHeight="1" x14ac:dyDescent="0.2">
      <c r="A96" s="292" t="s">
        <v>39</v>
      </c>
      <c r="B96" s="298" t="str">
        <f>IFERROR(VALUE(LEFT(B97,FIND(".",B97)-1)),"")</f>
        <v/>
      </c>
      <c r="C96" s="299" t="str">
        <f>IFERROR(VLOOKUP(B96,Tabla_CyP,2,FALSE),"")</f>
        <v/>
      </c>
      <c r="D96" s="299"/>
      <c r="E96" s="295"/>
      <c r="F96" s="296"/>
      <c r="G96" s="297"/>
    </row>
    <row r="97" spans="1:7" ht="24" customHeight="1" x14ac:dyDescent="0.2">
      <c r="A97" s="292" t="s">
        <v>25</v>
      </c>
      <c r="B97" s="300">
        <f>IFERROR(VLOOKUP(COUNTIF($A$1:A97,"ANALISIS DE PRECIOS"),Tabla_NumeroItem,2,FALSE),"")</f>
        <v>3</v>
      </c>
      <c r="C97" s="299" t="str">
        <f>IFERROR(VLOOKUP(B97,Tabla_CyP,2,FALSE),"")</f>
        <v>Base completa para columna doble</v>
      </c>
      <c r="D97" s="294"/>
      <c r="E97" s="295"/>
      <c r="F97" s="289" t="s">
        <v>26</v>
      </c>
      <c r="G97" s="301" t="str">
        <f>IFERROR(VLOOKUP(B97,Tabla_CyP,4,FALSE),"")</f>
        <v>Un.</v>
      </c>
    </row>
    <row r="98" spans="1:7" ht="24" customHeight="1" x14ac:dyDescent="0.2">
      <c r="A98" s="292"/>
      <c r="B98" s="293"/>
      <c r="C98" s="299"/>
      <c r="D98" s="294"/>
      <c r="E98" s="295"/>
      <c r="F98" s="296"/>
      <c r="G98" s="297"/>
    </row>
    <row r="99" spans="1:7" ht="24" customHeight="1" x14ac:dyDescent="0.2">
      <c r="A99" s="354" t="s">
        <v>507</v>
      </c>
      <c r="B99" s="355"/>
      <c r="C99" s="356" t="s">
        <v>0</v>
      </c>
      <c r="D99" s="356" t="s">
        <v>27</v>
      </c>
      <c r="E99" s="358" t="s">
        <v>28</v>
      </c>
      <c r="F99" s="352" t="s">
        <v>29</v>
      </c>
      <c r="G99" s="352" t="s">
        <v>30</v>
      </c>
    </row>
    <row r="100" spans="1:7" s="217" customFormat="1" ht="24" customHeight="1" x14ac:dyDescent="0.2">
      <c r="A100" s="302" t="s">
        <v>508</v>
      </c>
      <c r="B100" s="302" t="s">
        <v>509</v>
      </c>
      <c r="C100" s="357"/>
      <c r="D100" s="357"/>
      <c r="E100" s="359"/>
      <c r="F100" s="353"/>
      <c r="G100" s="353"/>
    </row>
    <row r="101" spans="1:7" ht="24" customHeight="1" x14ac:dyDescent="0.2">
      <c r="A101" s="303"/>
      <c r="B101" s="304"/>
      <c r="C101" s="305" t="s">
        <v>604</v>
      </c>
      <c r="D101" s="306"/>
      <c r="E101" s="307"/>
      <c r="F101" s="308"/>
      <c r="G101" s="309"/>
    </row>
    <row r="102" spans="1:7" ht="24" customHeight="1" x14ac:dyDescent="0.2">
      <c r="A102" s="211" t="str">
        <f t="shared" ref="A102:A112" si="32">IFERROR(VLOOKUP(C102,Tabla_Insumos,4,FALSE),"")</f>
        <v/>
      </c>
      <c r="B102" s="209" t="str">
        <f>IFERROR(VLOOKUP(C102,Tabla_Insumos,5,FALSE),"")</f>
        <v/>
      </c>
      <c r="C102" s="210"/>
      <c r="D102" s="211" t="str">
        <f t="shared" ref="D102:D113" si="33">IFERROR(VLOOKUP(C102,Tabla_Insumos,2,FALSE),"")</f>
        <v/>
      </c>
      <c r="E102" s="212"/>
      <c r="F102" s="213">
        <f t="shared" ref="F102:F113" si="34">IFERROR(VLOOKUP(C102,Tabla_Insumos,3,FALSE),0)</f>
        <v>0</v>
      </c>
      <c r="G102" s="267">
        <f>ROUND(E102*F102,2)</f>
        <v>0</v>
      </c>
    </row>
    <row r="103" spans="1:7" ht="24" customHeight="1" x14ac:dyDescent="0.2">
      <c r="A103" s="211" t="str">
        <f t="shared" si="32"/>
        <v/>
      </c>
      <c r="B103" s="209" t="str">
        <f t="shared" ref="B103:B113" si="35">IFERROR(VLOOKUP(C103,Tabla_Insumos,5,FALSE),"")</f>
        <v/>
      </c>
      <c r="C103" s="210"/>
      <c r="D103" s="211" t="str">
        <f t="shared" si="33"/>
        <v/>
      </c>
      <c r="E103" s="212"/>
      <c r="F103" s="213">
        <f t="shared" si="34"/>
        <v>0</v>
      </c>
      <c r="G103" s="267">
        <f t="shared" ref="G103:G113" si="36">ROUND(E103*F103,2)</f>
        <v>0</v>
      </c>
    </row>
    <row r="104" spans="1:7" ht="24" customHeight="1" x14ac:dyDescent="0.2">
      <c r="A104" s="211" t="str">
        <f t="shared" si="32"/>
        <v/>
      </c>
      <c r="B104" s="209" t="str">
        <f t="shared" si="35"/>
        <v/>
      </c>
      <c r="C104" s="210"/>
      <c r="D104" s="211" t="str">
        <f t="shared" si="33"/>
        <v/>
      </c>
      <c r="E104" s="212"/>
      <c r="F104" s="213">
        <f t="shared" si="34"/>
        <v>0</v>
      </c>
      <c r="G104" s="267">
        <f t="shared" si="36"/>
        <v>0</v>
      </c>
    </row>
    <row r="105" spans="1:7" ht="24" customHeight="1" x14ac:dyDescent="0.2">
      <c r="A105" s="211" t="str">
        <f t="shared" si="32"/>
        <v/>
      </c>
      <c r="B105" s="209" t="str">
        <f t="shared" si="35"/>
        <v/>
      </c>
      <c r="C105" s="210"/>
      <c r="D105" s="211" t="str">
        <f t="shared" si="33"/>
        <v/>
      </c>
      <c r="E105" s="212"/>
      <c r="F105" s="213">
        <f t="shared" si="34"/>
        <v>0</v>
      </c>
      <c r="G105" s="267">
        <f t="shared" si="36"/>
        <v>0</v>
      </c>
    </row>
    <row r="106" spans="1:7" ht="24" customHeight="1" x14ac:dyDescent="0.2">
      <c r="A106" s="211" t="str">
        <f t="shared" si="32"/>
        <v/>
      </c>
      <c r="B106" s="209" t="str">
        <f t="shared" si="35"/>
        <v/>
      </c>
      <c r="C106" s="210"/>
      <c r="D106" s="211" t="str">
        <f t="shared" si="33"/>
        <v/>
      </c>
      <c r="E106" s="212"/>
      <c r="F106" s="213">
        <f t="shared" si="34"/>
        <v>0</v>
      </c>
      <c r="G106" s="267">
        <f t="shared" si="36"/>
        <v>0</v>
      </c>
    </row>
    <row r="107" spans="1:7" ht="24" customHeight="1" x14ac:dyDescent="0.2">
      <c r="A107" s="211" t="str">
        <f t="shared" si="32"/>
        <v/>
      </c>
      <c r="B107" s="209" t="str">
        <f t="shared" si="35"/>
        <v/>
      </c>
      <c r="C107" s="210"/>
      <c r="D107" s="211" t="str">
        <f t="shared" si="33"/>
        <v/>
      </c>
      <c r="E107" s="212"/>
      <c r="F107" s="213">
        <f t="shared" si="34"/>
        <v>0</v>
      </c>
      <c r="G107" s="267">
        <f t="shared" si="36"/>
        <v>0</v>
      </c>
    </row>
    <row r="108" spans="1:7" ht="24" customHeight="1" x14ac:dyDescent="0.2">
      <c r="A108" s="211" t="str">
        <f t="shared" si="32"/>
        <v/>
      </c>
      <c r="B108" s="209" t="str">
        <f t="shared" si="35"/>
        <v/>
      </c>
      <c r="C108" s="210"/>
      <c r="D108" s="211" t="str">
        <f t="shared" si="33"/>
        <v/>
      </c>
      <c r="E108" s="212"/>
      <c r="F108" s="213">
        <f t="shared" si="34"/>
        <v>0</v>
      </c>
      <c r="G108" s="267">
        <f t="shared" si="36"/>
        <v>0</v>
      </c>
    </row>
    <row r="109" spans="1:7" ht="24" customHeight="1" x14ac:dyDescent="0.2">
      <c r="A109" s="211" t="str">
        <f t="shared" si="32"/>
        <v/>
      </c>
      <c r="B109" s="209" t="str">
        <f t="shared" si="35"/>
        <v/>
      </c>
      <c r="C109" s="210"/>
      <c r="D109" s="211" t="str">
        <f t="shared" si="33"/>
        <v/>
      </c>
      <c r="E109" s="212"/>
      <c r="F109" s="213">
        <f t="shared" si="34"/>
        <v>0</v>
      </c>
      <c r="G109" s="267">
        <f t="shared" si="36"/>
        <v>0</v>
      </c>
    </row>
    <row r="110" spans="1:7" ht="24" customHeight="1" x14ac:dyDescent="0.2">
      <c r="A110" s="211" t="str">
        <f t="shared" si="32"/>
        <v/>
      </c>
      <c r="B110" s="209" t="str">
        <f t="shared" si="35"/>
        <v/>
      </c>
      <c r="C110" s="210"/>
      <c r="D110" s="211" t="str">
        <f t="shared" si="33"/>
        <v/>
      </c>
      <c r="E110" s="212"/>
      <c r="F110" s="213">
        <f t="shared" si="34"/>
        <v>0</v>
      </c>
      <c r="G110" s="267">
        <f t="shared" si="36"/>
        <v>0</v>
      </c>
    </row>
    <row r="111" spans="1:7" ht="24" customHeight="1" x14ac:dyDescent="0.2">
      <c r="A111" s="211" t="str">
        <f t="shared" si="32"/>
        <v/>
      </c>
      <c r="B111" s="209" t="str">
        <f t="shared" si="35"/>
        <v/>
      </c>
      <c r="C111" s="210"/>
      <c r="D111" s="211" t="str">
        <f t="shared" si="33"/>
        <v/>
      </c>
      <c r="E111" s="212"/>
      <c r="F111" s="213">
        <f t="shared" si="34"/>
        <v>0</v>
      </c>
      <c r="G111" s="267">
        <f t="shared" si="36"/>
        <v>0</v>
      </c>
    </row>
    <row r="112" spans="1:7" ht="24" customHeight="1" x14ac:dyDescent="0.2">
      <c r="A112" s="211" t="str">
        <f t="shared" si="32"/>
        <v/>
      </c>
      <c r="B112" s="209" t="str">
        <f t="shared" si="35"/>
        <v/>
      </c>
      <c r="C112" s="210"/>
      <c r="D112" s="211" t="str">
        <f t="shared" si="33"/>
        <v/>
      </c>
      <c r="E112" s="212"/>
      <c r="F112" s="213">
        <f t="shared" si="34"/>
        <v>0</v>
      </c>
      <c r="G112" s="267">
        <f t="shared" si="36"/>
        <v>0</v>
      </c>
    </row>
    <row r="113" spans="1:7" ht="24" customHeight="1" x14ac:dyDescent="0.2">
      <c r="A113" s="211" t="str">
        <f t="shared" ref="A113" si="37">IFERROR(VLOOKUP(C113,Tabla_Insumos,4,FALSE),"")</f>
        <v/>
      </c>
      <c r="B113" s="209" t="str">
        <f t="shared" si="35"/>
        <v/>
      </c>
      <c r="C113" s="210"/>
      <c r="D113" s="211" t="str">
        <f t="shared" si="33"/>
        <v/>
      </c>
      <c r="E113" s="212"/>
      <c r="F113" s="214">
        <f t="shared" si="34"/>
        <v>0</v>
      </c>
      <c r="G113" s="267">
        <f t="shared" si="36"/>
        <v>0</v>
      </c>
    </row>
    <row r="114" spans="1:7" ht="24" customHeight="1" x14ac:dyDescent="0.2">
      <c r="A114" s="310"/>
      <c r="B114" s="299"/>
      <c r="C114" s="299"/>
      <c r="D114" s="294"/>
      <c r="E114" s="295"/>
      <c r="F114" s="311" t="s">
        <v>31</v>
      </c>
      <c r="G114" s="312">
        <f>SUBTOTAL(9,G102:G113)</f>
        <v>0</v>
      </c>
    </row>
    <row r="115" spans="1:7" ht="24" customHeight="1" x14ac:dyDescent="0.2">
      <c r="A115" s="310"/>
      <c r="B115" s="299"/>
      <c r="C115" s="313" t="s">
        <v>605</v>
      </c>
      <c r="D115" s="294"/>
      <c r="E115" s="295"/>
      <c r="F115" s="296"/>
      <c r="G115" s="314"/>
    </row>
    <row r="116" spans="1:7" ht="24" customHeight="1" x14ac:dyDescent="0.2">
      <c r="A116" s="211" t="str">
        <f t="shared" ref="A116:A123" si="38">IFERROR(VLOOKUP(C116,Tabla_Insumos,4,FALSE),"")</f>
        <v/>
      </c>
      <c r="B116" s="209">
        <f t="shared" ref="B116:B123" si="39">IFERROR(VLOOKUP(A116,Tabla_Indices,5,FALSE),"")</f>
        <v>0</v>
      </c>
      <c r="C116" s="210"/>
      <c r="D116" s="211" t="str">
        <f t="shared" ref="D116:D123" si="40">IFERROR(VLOOKUP(C116,Tabla_Insumos,2,FALSE),"")</f>
        <v/>
      </c>
      <c r="E116" s="212"/>
      <c r="F116" s="215">
        <f t="shared" ref="F116:F123" si="41">IFERROR(VLOOKUP(C116,Tabla_Insumos,3,FALSE),0)</f>
        <v>0</v>
      </c>
      <c r="G116" s="267">
        <f>ROUND(E116*F116,2)</f>
        <v>0</v>
      </c>
    </row>
    <row r="117" spans="1:7" ht="24" customHeight="1" x14ac:dyDescent="0.2">
      <c r="A117" s="211" t="str">
        <f t="shared" si="38"/>
        <v/>
      </c>
      <c r="B117" s="209">
        <f t="shared" si="39"/>
        <v>0</v>
      </c>
      <c r="C117" s="210"/>
      <c r="D117" s="211" t="str">
        <f t="shared" si="40"/>
        <v/>
      </c>
      <c r="E117" s="212"/>
      <c r="F117" s="215">
        <f t="shared" si="41"/>
        <v>0</v>
      </c>
      <c r="G117" s="267">
        <f>ROUND(E117*F117,2)</f>
        <v>0</v>
      </c>
    </row>
    <row r="118" spans="1:7" ht="24" customHeight="1" x14ac:dyDescent="0.2">
      <c r="A118" s="211" t="str">
        <f t="shared" si="38"/>
        <v/>
      </c>
      <c r="B118" s="209">
        <f t="shared" si="39"/>
        <v>0</v>
      </c>
      <c r="C118" s="210"/>
      <c r="D118" s="211" t="str">
        <f t="shared" si="40"/>
        <v/>
      </c>
      <c r="E118" s="212"/>
      <c r="F118" s="215">
        <f t="shared" si="41"/>
        <v>0</v>
      </c>
      <c r="G118" s="267">
        <f t="shared" ref="G118:G123" si="42">ROUND(E118*F118,2)</f>
        <v>0</v>
      </c>
    </row>
    <row r="119" spans="1:7" ht="24" customHeight="1" x14ac:dyDescent="0.2">
      <c r="A119" s="211" t="str">
        <f t="shared" si="38"/>
        <v/>
      </c>
      <c r="B119" s="209">
        <f t="shared" si="39"/>
        <v>0</v>
      </c>
      <c r="C119" s="210"/>
      <c r="D119" s="211" t="str">
        <f t="shared" si="40"/>
        <v/>
      </c>
      <c r="E119" s="212"/>
      <c r="F119" s="215">
        <f t="shared" si="41"/>
        <v>0</v>
      </c>
      <c r="G119" s="267">
        <f t="shared" si="42"/>
        <v>0</v>
      </c>
    </row>
    <row r="120" spans="1:7" ht="24" customHeight="1" x14ac:dyDescent="0.2">
      <c r="A120" s="211" t="str">
        <f t="shared" si="38"/>
        <v/>
      </c>
      <c r="B120" s="209">
        <f t="shared" si="39"/>
        <v>0</v>
      </c>
      <c r="C120" s="210"/>
      <c r="D120" s="211" t="str">
        <f t="shared" si="40"/>
        <v/>
      </c>
      <c r="E120" s="212"/>
      <c r="F120" s="213">
        <f t="shared" si="41"/>
        <v>0</v>
      </c>
      <c r="G120" s="267">
        <f t="shared" si="42"/>
        <v>0</v>
      </c>
    </row>
    <row r="121" spans="1:7" ht="24" customHeight="1" x14ac:dyDescent="0.2">
      <c r="A121" s="211" t="str">
        <f t="shared" si="38"/>
        <v/>
      </c>
      <c r="B121" s="209">
        <f t="shared" si="39"/>
        <v>0</v>
      </c>
      <c r="C121" s="210"/>
      <c r="D121" s="211" t="str">
        <f t="shared" si="40"/>
        <v/>
      </c>
      <c r="E121" s="212"/>
      <c r="F121" s="213">
        <f t="shared" si="41"/>
        <v>0</v>
      </c>
      <c r="G121" s="267">
        <f t="shared" si="42"/>
        <v>0</v>
      </c>
    </row>
    <row r="122" spans="1:7" ht="24" customHeight="1" x14ac:dyDescent="0.2">
      <c r="A122" s="211" t="str">
        <f t="shared" si="38"/>
        <v/>
      </c>
      <c r="B122" s="209">
        <f t="shared" si="39"/>
        <v>0</v>
      </c>
      <c r="C122" s="210"/>
      <c r="D122" s="211" t="str">
        <f t="shared" si="40"/>
        <v/>
      </c>
      <c r="E122" s="212"/>
      <c r="F122" s="213">
        <f t="shared" si="41"/>
        <v>0</v>
      </c>
      <c r="G122" s="267">
        <f t="shared" si="42"/>
        <v>0</v>
      </c>
    </row>
    <row r="123" spans="1:7" ht="24" customHeight="1" x14ac:dyDescent="0.2">
      <c r="A123" s="211" t="str">
        <f t="shared" si="38"/>
        <v/>
      </c>
      <c r="B123" s="209">
        <f t="shared" si="39"/>
        <v>0</v>
      </c>
      <c r="C123" s="210"/>
      <c r="D123" s="211" t="str">
        <f t="shared" si="40"/>
        <v/>
      </c>
      <c r="E123" s="212"/>
      <c r="F123" s="213">
        <f t="shared" si="41"/>
        <v>0</v>
      </c>
      <c r="G123" s="267">
        <f t="shared" si="42"/>
        <v>0</v>
      </c>
    </row>
    <row r="124" spans="1:7" ht="24" customHeight="1" x14ac:dyDescent="0.2">
      <c r="A124" s="310"/>
      <c r="B124" s="299"/>
      <c r="C124" s="299"/>
      <c r="D124" s="294"/>
      <c r="E124" s="295"/>
      <c r="F124" s="311" t="s">
        <v>32</v>
      </c>
      <c r="G124" s="312">
        <f>SUBTOTAL(9,G116:G123)</f>
        <v>0</v>
      </c>
    </row>
    <row r="125" spans="1:7" ht="24" customHeight="1" x14ac:dyDescent="0.2">
      <c r="A125" s="310"/>
      <c r="B125" s="299"/>
      <c r="C125" s="313" t="s">
        <v>606</v>
      </c>
      <c r="D125" s="294"/>
      <c r="E125" s="295"/>
      <c r="F125" s="296"/>
      <c r="G125" s="314"/>
    </row>
    <row r="126" spans="1:7" ht="24" customHeight="1" x14ac:dyDescent="0.2">
      <c r="A126" s="211" t="str">
        <f t="shared" ref="A126:A134" si="43">IFERROR(VLOOKUP(C126,Tabla_Insumos,4,FALSE),"")</f>
        <v/>
      </c>
      <c r="B126" s="209" t="str">
        <f t="shared" ref="B126:B134" si="44">IFERROR(VLOOKUP(C126,Tabla_Insumos,5,FALSE),"")</f>
        <v/>
      </c>
      <c r="C126" s="210"/>
      <c r="D126" s="211" t="str">
        <f t="shared" ref="D126:D134" si="45">IFERROR(VLOOKUP(C126,Tabla_Insumos,2,FALSE),"")</f>
        <v/>
      </c>
      <c r="E126" s="212"/>
      <c r="F126" s="213">
        <f t="shared" ref="F126:F134" si="46">IFERROR(VLOOKUP(C126,Tabla_Insumos,3,FALSE),0)</f>
        <v>0</v>
      </c>
      <c r="G126" s="267">
        <f t="shared" ref="G126:G134" si="47">ROUND(E126*F126,2)</f>
        <v>0</v>
      </c>
    </row>
    <row r="127" spans="1:7" ht="24" customHeight="1" x14ac:dyDescent="0.2">
      <c r="A127" s="211" t="str">
        <f t="shared" si="43"/>
        <v/>
      </c>
      <c r="B127" s="209" t="str">
        <f t="shared" si="44"/>
        <v/>
      </c>
      <c r="C127" s="210"/>
      <c r="D127" s="211"/>
      <c r="E127" s="212"/>
      <c r="F127" s="213">
        <f t="shared" si="46"/>
        <v>0</v>
      </c>
      <c r="G127" s="267">
        <f t="shared" si="47"/>
        <v>0</v>
      </c>
    </row>
    <row r="128" spans="1:7" ht="24" customHeight="1" x14ac:dyDescent="0.2">
      <c r="A128" s="211" t="str">
        <f t="shared" si="43"/>
        <v/>
      </c>
      <c r="B128" s="209" t="str">
        <f t="shared" si="44"/>
        <v/>
      </c>
      <c r="C128" s="210"/>
      <c r="D128" s="211" t="str">
        <f t="shared" si="45"/>
        <v/>
      </c>
      <c r="E128" s="212"/>
      <c r="F128" s="213">
        <f t="shared" si="46"/>
        <v>0</v>
      </c>
      <c r="G128" s="267">
        <f t="shared" si="47"/>
        <v>0</v>
      </c>
    </row>
    <row r="129" spans="1:7" ht="24" customHeight="1" x14ac:dyDescent="0.2">
      <c r="A129" s="211" t="str">
        <f t="shared" si="43"/>
        <v/>
      </c>
      <c r="B129" s="209" t="str">
        <f t="shared" si="44"/>
        <v/>
      </c>
      <c r="C129" s="210"/>
      <c r="D129" s="211" t="str">
        <f t="shared" si="45"/>
        <v/>
      </c>
      <c r="E129" s="212"/>
      <c r="F129" s="213">
        <f t="shared" si="46"/>
        <v>0</v>
      </c>
      <c r="G129" s="267">
        <f t="shared" si="47"/>
        <v>0</v>
      </c>
    </row>
    <row r="130" spans="1:7" ht="24" customHeight="1" x14ac:dyDescent="0.2">
      <c r="A130" s="211" t="str">
        <f t="shared" si="43"/>
        <v/>
      </c>
      <c r="B130" s="209" t="str">
        <f t="shared" si="44"/>
        <v/>
      </c>
      <c r="C130" s="210"/>
      <c r="D130" s="211" t="str">
        <f t="shared" si="45"/>
        <v/>
      </c>
      <c r="E130" s="212"/>
      <c r="F130" s="213">
        <f t="shared" si="46"/>
        <v>0</v>
      </c>
      <c r="G130" s="267">
        <f t="shared" si="47"/>
        <v>0</v>
      </c>
    </row>
    <row r="131" spans="1:7" ht="24" customHeight="1" x14ac:dyDescent="0.2">
      <c r="A131" s="211" t="str">
        <f t="shared" si="43"/>
        <v/>
      </c>
      <c r="B131" s="209" t="str">
        <f t="shared" si="44"/>
        <v/>
      </c>
      <c r="C131" s="210"/>
      <c r="D131" s="211" t="str">
        <f t="shared" si="45"/>
        <v/>
      </c>
      <c r="E131" s="212"/>
      <c r="F131" s="213">
        <f t="shared" si="46"/>
        <v>0</v>
      </c>
      <c r="G131" s="267">
        <f t="shared" si="47"/>
        <v>0</v>
      </c>
    </row>
    <row r="132" spans="1:7" ht="24" customHeight="1" x14ac:dyDescent="0.2">
      <c r="A132" s="211" t="str">
        <f t="shared" si="43"/>
        <v/>
      </c>
      <c r="B132" s="209" t="str">
        <f t="shared" si="44"/>
        <v/>
      </c>
      <c r="C132" s="210"/>
      <c r="D132" s="211" t="str">
        <f t="shared" si="45"/>
        <v/>
      </c>
      <c r="E132" s="212"/>
      <c r="F132" s="213">
        <f t="shared" si="46"/>
        <v>0</v>
      </c>
      <c r="G132" s="267">
        <f t="shared" si="47"/>
        <v>0</v>
      </c>
    </row>
    <row r="133" spans="1:7" ht="24" customHeight="1" x14ac:dyDescent="0.2">
      <c r="A133" s="211" t="str">
        <f t="shared" si="43"/>
        <v/>
      </c>
      <c r="B133" s="209" t="str">
        <f t="shared" si="44"/>
        <v/>
      </c>
      <c r="C133" s="210"/>
      <c r="D133" s="211" t="str">
        <f t="shared" si="45"/>
        <v/>
      </c>
      <c r="E133" s="212"/>
      <c r="F133" s="213">
        <f t="shared" si="46"/>
        <v>0</v>
      </c>
      <c r="G133" s="267">
        <f t="shared" si="47"/>
        <v>0</v>
      </c>
    </row>
    <row r="134" spans="1:7" ht="24" customHeight="1" x14ac:dyDescent="0.2">
      <c r="A134" s="211" t="str">
        <f t="shared" si="43"/>
        <v/>
      </c>
      <c r="B134" s="209" t="str">
        <f t="shared" si="44"/>
        <v/>
      </c>
      <c r="C134" s="210"/>
      <c r="D134" s="211" t="str">
        <f t="shared" si="45"/>
        <v/>
      </c>
      <c r="E134" s="212"/>
      <c r="F134" s="213">
        <f t="shared" si="46"/>
        <v>0</v>
      </c>
      <c r="G134" s="267">
        <f t="shared" si="47"/>
        <v>0</v>
      </c>
    </row>
    <row r="135" spans="1:7" ht="24" customHeight="1" x14ac:dyDescent="0.2">
      <c r="A135" s="315"/>
      <c r="B135" s="294"/>
      <c r="C135" s="299"/>
      <c r="D135" s="294"/>
      <c r="E135" s="295"/>
      <c r="F135" s="311" t="s">
        <v>33</v>
      </c>
      <c r="G135" s="312"/>
    </row>
    <row r="136" spans="1:7" ht="24" customHeight="1" x14ac:dyDescent="0.2">
      <c r="A136" s="316"/>
      <c r="B136" s="294"/>
      <c r="C136" s="299"/>
      <c r="D136" s="294"/>
      <c r="E136" s="295"/>
      <c r="F136" s="296"/>
      <c r="G136" s="314"/>
    </row>
    <row r="137" spans="1:7" ht="24" customHeight="1" x14ac:dyDescent="0.2">
      <c r="A137" s="317">
        <f>B97</f>
        <v>3</v>
      </c>
      <c r="B137" s="318" t="str">
        <f>C97</f>
        <v>Base completa para columna doble</v>
      </c>
      <c r="C137" s="306"/>
      <c r="D137" s="306" t="s">
        <v>34</v>
      </c>
      <c r="E137" s="307"/>
      <c r="F137" s="319" t="s">
        <v>35</v>
      </c>
      <c r="G137" s="320">
        <f>SUBTOTAL(9,G102:G136)</f>
        <v>0</v>
      </c>
    </row>
    <row r="139" spans="1:7" ht="24" customHeight="1" x14ac:dyDescent="0.2">
      <c r="A139" s="279" t="s">
        <v>37</v>
      </c>
      <c r="B139" s="280"/>
      <c r="C139" s="280"/>
      <c r="D139" s="280"/>
      <c r="E139" s="280"/>
      <c r="F139" s="280"/>
      <c r="G139" s="281"/>
    </row>
    <row r="140" spans="1:7" ht="24" customHeight="1" x14ac:dyDescent="0.2">
      <c r="A140" s="282" t="s">
        <v>602</v>
      </c>
      <c r="B140" s="283" t="str">
        <f>Comitente</f>
        <v>DIRECCIÓN DE RECURSOS ENERGETICOS</v>
      </c>
      <c r="C140" s="284"/>
      <c r="D140" s="285"/>
      <c r="E140" s="285"/>
      <c r="F140" s="286"/>
      <c r="G140" s="287"/>
    </row>
    <row r="141" spans="1:7" ht="24" customHeight="1" x14ac:dyDescent="0.2">
      <c r="A141" s="282" t="s">
        <v>603</v>
      </c>
      <c r="B141" s="283">
        <f>Contratista</f>
        <v>0</v>
      </c>
      <c r="C141" s="288"/>
      <c r="D141" s="288"/>
      <c r="E141" s="288"/>
      <c r="F141" s="289"/>
      <c r="G141" s="290"/>
    </row>
    <row r="142" spans="1:7" ht="24" customHeight="1" x14ac:dyDescent="0.2">
      <c r="A142" s="282" t="s">
        <v>24</v>
      </c>
      <c r="B142" s="283" t="str">
        <f>Obra</f>
        <v xml:space="preserve">Iluminación Calle Chacabuco (R.P. N°64) desde Calle N°8 hasta Calle N°11 </v>
      </c>
      <c r="C142" s="288"/>
      <c r="D142" s="288"/>
      <c r="E142" s="288"/>
      <c r="F142" s="289" t="s">
        <v>38</v>
      </c>
      <c r="G142" s="291">
        <f>Fecha_Base</f>
        <v>0</v>
      </c>
    </row>
    <row r="143" spans="1:7" ht="24" customHeight="1" x14ac:dyDescent="0.2">
      <c r="A143" s="292" t="s">
        <v>601</v>
      </c>
      <c r="B143" s="293" t="str">
        <f>Ubicación</f>
        <v>Departamento Pocito</v>
      </c>
      <c r="C143" s="293"/>
      <c r="D143" s="294"/>
      <c r="E143" s="295"/>
      <c r="F143" s="296"/>
      <c r="G143" s="297"/>
    </row>
    <row r="144" spans="1:7" ht="24" customHeight="1" x14ac:dyDescent="0.2">
      <c r="A144" s="292" t="s">
        <v>39</v>
      </c>
      <c r="B144" s="298" t="str">
        <f>IFERROR(VALUE(LEFT(B145,FIND(".",B145)-1)),"")</f>
        <v/>
      </c>
      <c r="C144" s="299" t="str">
        <f>IFERROR(VLOOKUP(B144,Tabla_CyP,2,FALSE),"")</f>
        <v/>
      </c>
      <c r="D144" s="299"/>
      <c r="E144" s="295"/>
      <c r="F144" s="296"/>
      <c r="G144" s="297"/>
    </row>
    <row r="145" spans="1:7" ht="24" customHeight="1" x14ac:dyDescent="0.2">
      <c r="A145" s="292" t="s">
        <v>25</v>
      </c>
      <c r="B145" s="300">
        <f>IFERROR(VLOOKUP(COUNTIF($A$1:A145,"ANALISIS DE PRECIOS"),Tabla_NumeroItem,2,FALSE),"")</f>
        <v>4</v>
      </c>
      <c r="C145" s="299" t="str">
        <f>IFERROR(VLOOKUP(B145,Tabla_CyP,2,FALSE),"")</f>
        <v>Columnas metálicas simple 8mts c/brazo recto</v>
      </c>
      <c r="D145" s="294"/>
      <c r="E145" s="295"/>
      <c r="F145" s="289" t="s">
        <v>26</v>
      </c>
      <c r="G145" s="301" t="str">
        <f>IFERROR(VLOOKUP(B145,Tabla_CyP,4,FALSE),"")</f>
        <v>Un.</v>
      </c>
    </row>
    <row r="146" spans="1:7" ht="24" customHeight="1" x14ac:dyDescent="0.2">
      <c r="A146" s="292"/>
      <c r="B146" s="293"/>
      <c r="C146" s="299"/>
      <c r="D146" s="294"/>
      <c r="E146" s="295"/>
      <c r="F146" s="296"/>
      <c r="G146" s="297"/>
    </row>
    <row r="147" spans="1:7" ht="24" customHeight="1" x14ac:dyDescent="0.2">
      <c r="A147" s="354" t="s">
        <v>507</v>
      </c>
      <c r="B147" s="355"/>
      <c r="C147" s="356" t="s">
        <v>0</v>
      </c>
      <c r="D147" s="356" t="s">
        <v>27</v>
      </c>
      <c r="E147" s="358" t="s">
        <v>28</v>
      </c>
      <c r="F147" s="352" t="s">
        <v>29</v>
      </c>
      <c r="G147" s="352" t="s">
        <v>30</v>
      </c>
    </row>
    <row r="148" spans="1:7" s="217" customFormat="1" ht="24" customHeight="1" x14ac:dyDescent="0.2">
      <c r="A148" s="302" t="s">
        <v>508</v>
      </c>
      <c r="B148" s="302" t="s">
        <v>509</v>
      </c>
      <c r="C148" s="357"/>
      <c r="D148" s="357"/>
      <c r="E148" s="359"/>
      <c r="F148" s="353"/>
      <c r="G148" s="353"/>
    </row>
    <row r="149" spans="1:7" ht="24" customHeight="1" x14ac:dyDescent="0.2">
      <c r="A149" s="303"/>
      <c r="B149" s="304"/>
      <c r="C149" s="305" t="s">
        <v>604</v>
      </c>
      <c r="D149" s="306"/>
      <c r="E149" s="307"/>
      <c r="F149" s="308"/>
      <c r="G149" s="309"/>
    </row>
    <row r="150" spans="1:7" ht="24" customHeight="1" x14ac:dyDescent="0.2">
      <c r="A150" s="211" t="str">
        <f t="shared" ref="A150:A162" si="48">IFERROR(VLOOKUP(C150,Tabla_Insumos,4,FALSE),"")</f>
        <v/>
      </c>
      <c r="B150" s="209" t="str">
        <f>IFERROR(VLOOKUP(C150,Tabla_Insumos,5,FALSE),"")</f>
        <v/>
      </c>
      <c r="C150" s="210"/>
      <c r="D150" s="211" t="str">
        <f t="shared" ref="D150:D163" si="49">IFERROR(VLOOKUP(C150,Tabla_Insumos,2,FALSE),"")</f>
        <v/>
      </c>
      <c r="E150" s="212"/>
      <c r="F150" s="213">
        <f t="shared" ref="F150:F163" si="50">IFERROR(VLOOKUP(C150,Tabla_Insumos,3,FALSE),0)</f>
        <v>0</v>
      </c>
      <c r="G150" s="267">
        <f>ROUND(E150*F150,2)</f>
        <v>0</v>
      </c>
    </row>
    <row r="151" spans="1:7" ht="24" customHeight="1" x14ac:dyDescent="0.2">
      <c r="A151" s="211" t="str">
        <f t="shared" si="48"/>
        <v/>
      </c>
      <c r="B151" s="209" t="str">
        <f t="shared" ref="B151:B162" si="51">IFERROR(VLOOKUP(C151,Tabla_Insumos,5,FALSE),"")</f>
        <v/>
      </c>
      <c r="C151" s="210"/>
      <c r="D151" s="211" t="str">
        <f t="shared" si="49"/>
        <v/>
      </c>
      <c r="E151" s="212"/>
      <c r="F151" s="213">
        <f t="shared" si="50"/>
        <v>0</v>
      </c>
      <c r="G151" s="267">
        <f t="shared" ref="G151:G163" si="52">ROUND(E151*F151,2)</f>
        <v>0</v>
      </c>
    </row>
    <row r="152" spans="1:7" ht="24" customHeight="1" x14ac:dyDescent="0.2">
      <c r="A152" s="211" t="str">
        <f t="shared" si="48"/>
        <v/>
      </c>
      <c r="B152" s="209" t="str">
        <f t="shared" si="51"/>
        <v/>
      </c>
      <c r="C152" s="210"/>
      <c r="D152" s="211" t="str">
        <f t="shared" si="49"/>
        <v/>
      </c>
      <c r="E152" s="212"/>
      <c r="F152" s="213">
        <f t="shared" si="50"/>
        <v>0</v>
      </c>
      <c r="G152" s="267">
        <f t="shared" si="52"/>
        <v>0</v>
      </c>
    </row>
    <row r="153" spans="1:7" ht="24" customHeight="1" x14ac:dyDescent="0.2">
      <c r="A153" s="211" t="str">
        <f t="shared" si="48"/>
        <v/>
      </c>
      <c r="B153" s="209" t="str">
        <f t="shared" si="51"/>
        <v/>
      </c>
      <c r="C153" s="210"/>
      <c r="D153" s="211" t="str">
        <f t="shared" si="49"/>
        <v/>
      </c>
      <c r="E153" s="212"/>
      <c r="F153" s="213">
        <f t="shared" si="50"/>
        <v>0</v>
      </c>
      <c r="G153" s="267">
        <f t="shared" si="52"/>
        <v>0</v>
      </c>
    </row>
    <row r="154" spans="1:7" ht="24" customHeight="1" x14ac:dyDescent="0.2">
      <c r="A154" s="211" t="str">
        <f t="shared" si="48"/>
        <v/>
      </c>
      <c r="B154" s="209" t="str">
        <f t="shared" si="51"/>
        <v/>
      </c>
      <c r="C154" s="210"/>
      <c r="D154" s="211" t="str">
        <f t="shared" si="49"/>
        <v/>
      </c>
      <c r="E154" s="212"/>
      <c r="F154" s="213">
        <f t="shared" si="50"/>
        <v>0</v>
      </c>
      <c r="G154" s="267">
        <f t="shared" si="52"/>
        <v>0</v>
      </c>
    </row>
    <row r="155" spans="1:7" ht="24" customHeight="1" x14ac:dyDescent="0.2">
      <c r="A155" s="211" t="str">
        <f t="shared" si="48"/>
        <v/>
      </c>
      <c r="B155" s="209" t="str">
        <f t="shared" si="51"/>
        <v/>
      </c>
      <c r="C155" s="210"/>
      <c r="D155" s="211" t="str">
        <f t="shared" si="49"/>
        <v/>
      </c>
      <c r="E155" s="212"/>
      <c r="F155" s="213">
        <f t="shared" si="50"/>
        <v>0</v>
      </c>
      <c r="G155" s="267">
        <f t="shared" si="52"/>
        <v>0</v>
      </c>
    </row>
    <row r="156" spans="1:7" ht="24" customHeight="1" x14ac:dyDescent="0.2">
      <c r="A156" s="211" t="str">
        <f t="shared" si="48"/>
        <v/>
      </c>
      <c r="B156" s="209" t="str">
        <f t="shared" si="51"/>
        <v/>
      </c>
      <c r="C156" s="210"/>
      <c r="D156" s="211" t="str">
        <f t="shared" si="49"/>
        <v/>
      </c>
      <c r="E156" s="212"/>
      <c r="F156" s="213">
        <f t="shared" si="50"/>
        <v>0</v>
      </c>
      <c r="G156" s="267">
        <f t="shared" si="52"/>
        <v>0</v>
      </c>
    </row>
    <row r="157" spans="1:7" ht="24" customHeight="1" x14ac:dyDescent="0.2">
      <c r="A157" s="211" t="str">
        <f t="shared" si="48"/>
        <v/>
      </c>
      <c r="B157" s="209" t="str">
        <f t="shared" si="51"/>
        <v/>
      </c>
      <c r="C157" s="210"/>
      <c r="D157" s="211" t="str">
        <f t="shared" si="49"/>
        <v/>
      </c>
      <c r="E157" s="212"/>
      <c r="F157" s="213">
        <f t="shared" si="50"/>
        <v>0</v>
      </c>
      <c r="G157" s="267">
        <f t="shared" si="52"/>
        <v>0</v>
      </c>
    </row>
    <row r="158" spans="1:7" ht="24" customHeight="1" x14ac:dyDescent="0.2">
      <c r="A158" s="211" t="str">
        <f t="shared" si="48"/>
        <v/>
      </c>
      <c r="B158" s="209" t="str">
        <f t="shared" si="51"/>
        <v/>
      </c>
      <c r="C158" s="210"/>
      <c r="D158" s="211" t="str">
        <f t="shared" si="49"/>
        <v/>
      </c>
      <c r="E158" s="212"/>
      <c r="F158" s="213">
        <f t="shared" si="50"/>
        <v>0</v>
      </c>
      <c r="G158" s="267">
        <f t="shared" si="52"/>
        <v>0</v>
      </c>
    </row>
    <row r="159" spans="1:7" ht="24" customHeight="1" x14ac:dyDescent="0.2">
      <c r="A159" s="211" t="str">
        <f t="shared" si="48"/>
        <v/>
      </c>
      <c r="B159" s="209" t="str">
        <f t="shared" si="51"/>
        <v/>
      </c>
      <c r="C159" s="210"/>
      <c r="D159" s="211" t="str">
        <f t="shared" si="49"/>
        <v/>
      </c>
      <c r="E159" s="212"/>
      <c r="F159" s="213">
        <f t="shared" si="50"/>
        <v>0</v>
      </c>
      <c r="G159" s="267">
        <f t="shared" si="52"/>
        <v>0</v>
      </c>
    </row>
    <row r="160" spans="1:7" ht="24" customHeight="1" x14ac:dyDescent="0.2">
      <c r="A160" s="211" t="str">
        <f t="shared" si="48"/>
        <v/>
      </c>
      <c r="B160" s="209" t="str">
        <f t="shared" si="51"/>
        <v/>
      </c>
      <c r="C160" s="210"/>
      <c r="D160" s="211" t="str">
        <f t="shared" si="49"/>
        <v/>
      </c>
      <c r="E160" s="212"/>
      <c r="F160" s="213">
        <f t="shared" si="50"/>
        <v>0</v>
      </c>
      <c r="G160" s="267">
        <f t="shared" si="52"/>
        <v>0</v>
      </c>
    </row>
    <row r="161" spans="1:7" ht="24" customHeight="1" x14ac:dyDescent="0.2">
      <c r="A161" s="211" t="str">
        <f t="shared" si="48"/>
        <v/>
      </c>
      <c r="B161" s="209" t="str">
        <f t="shared" si="51"/>
        <v/>
      </c>
      <c r="C161" s="210"/>
      <c r="D161" s="211" t="str">
        <f t="shared" si="49"/>
        <v/>
      </c>
      <c r="E161" s="212"/>
      <c r="F161" s="213">
        <f t="shared" si="50"/>
        <v>0</v>
      </c>
      <c r="G161" s="267">
        <f t="shared" si="52"/>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ref="A163" si="53">IFERROR(VLOOKUP(C163,Tabla_Insumos,4,FALSE),"")</f>
        <v/>
      </c>
      <c r="B163" s="209" t="str">
        <f t="shared" ref="B163" si="54">IFERROR(VLOOKUP(C163,Tabla_Insumos,5,FALSE),"")</f>
        <v/>
      </c>
      <c r="C163" s="210"/>
      <c r="D163" s="211" t="str">
        <f t="shared" si="49"/>
        <v/>
      </c>
      <c r="E163" s="212"/>
      <c r="F163" s="214">
        <f t="shared" si="50"/>
        <v>0</v>
      </c>
      <c r="G163" s="267">
        <f t="shared" si="52"/>
        <v>0</v>
      </c>
    </row>
    <row r="164" spans="1:7" ht="24" customHeight="1" x14ac:dyDescent="0.2">
      <c r="A164" s="310"/>
      <c r="B164" s="299"/>
      <c r="C164" s="299"/>
      <c r="D164" s="294"/>
      <c r="E164" s="295"/>
      <c r="F164" s="311" t="s">
        <v>31</v>
      </c>
      <c r="G164" s="312">
        <f>SUBTOTAL(9,G150:G163)</f>
        <v>0</v>
      </c>
    </row>
    <row r="165" spans="1:7" ht="24" customHeight="1" x14ac:dyDescent="0.2">
      <c r="A165" s="310"/>
      <c r="B165" s="299"/>
      <c r="C165" s="313" t="s">
        <v>605</v>
      </c>
      <c r="D165" s="294"/>
      <c r="E165" s="295"/>
      <c r="F165" s="296"/>
      <c r="G165" s="314"/>
    </row>
    <row r="166" spans="1:7" ht="24" customHeight="1" x14ac:dyDescent="0.2">
      <c r="A166" s="211" t="str">
        <f t="shared" ref="A166:A173" si="55">IFERROR(VLOOKUP(C166,Tabla_Insumos,4,FALSE),"")</f>
        <v/>
      </c>
      <c r="B166" s="209">
        <f t="shared" ref="B166:B173" si="56">IFERROR(VLOOKUP(A166,Tabla_Indices,5,FALSE),"")</f>
        <v>0</v>
      </c>
      <c r="C166" s="210"/>
      <c r="D166" s="211" t="str">
        <f t="shared" ref="D166:D173" si="57">IFERROR(VLOOKUP(C166,Tabla_Insumos,2,FALSE),"")</f>
        <v/>
      </c>
      <c r="E166" s="212"/>
      <c r="F166" s="215">
        <f t="shared" ref="F166:F173" si="58">IFERROR(VLOOKUP(C166,Tabla_Insumos,3,FALSE),0)</f>
        <v>0</v>
      </c>
      <c r="G166" s="267">
        <f>ROUND(E166*F166,2)</f>
        <v>0</v>
      </c>
    </row>
    <row r="167" spans="1:7" ht="24" customHeight="1" x14ac:dyDescent="0.2">
      <c r="A167" s="211" t="str">
        <f t="shared" si="55"/>
        <v/>
      </c>
      <c r="B167" s="209">
        <f t="shared" si="56"/>
        <v>0</v>
      </c>
      <c r="C167" s="210"/>
      <c r="D167" s="211" t="str">
        <f t="shared" si="57"/>
        <v/>
      </c>
      <c r="E167" s="212"/>
      <c r="F167" s="215">
        <f t="shared" si="58"/>
        <v>0</v>
      </c>
      <c r="G167" s="267">
        <f>ROUND(E167*F167,2)</f>
        <v>0</v>
      </c>
    </row>
    <row r="168" spans="1:7" ht="24" customHeight="1" x14ac:dyDescent="0.2">
      <c r="A168" s="211" t="str">
        <f t="shared" si="55"/>
        <v/>
      </c>
      <c r="B168" s="209">
        <f t="shared" si="56"/>
        <v>0</v>
      </c>
      <c r="C168" s="210"/>
      <c r="D168" s="211" t="str">
        <f t="shared" si="57"/>
        <v/>
      </c>
      <c r="E168" s="212"/>
      <c r="F168" s="215">
        <f t="shared" si="58"/>
        <v>0</v>
      </c>
      <c r="G168" s="267">
        <f t="shared" ref="G168:G173" si="59">ROUND(E168*F168,2)</f>
        <v>0</v>
      </c>
    </row>
    <row r="169" spans="1:7" ht="24" customHeight="1" x14ac:dyDescent="0.2">
      <c r="A169" s="211" t="str">
        <f t="shared" si="55"/>
        <v/>
      </c>
      <c r="B169" s="209">
        <f t="shared" si="56"/>
        <v>0</v>
      </c>
      <c r="C169" s="210"/>
      <c r="D169" s="211" t="str">
        <f t="shared" si="57"/>
        <v/>
      </c>
      <c r="E169" s="212"/>
      <c r="F169" s="215">
        <f t="shared" si="58"/>
        <v>0</v>
      </c>
      <c r="G169" s="267">
        <f t="shared" si="59"/>
        <v>0</v>
      </c>
    </row>
    <row r="170" spans="1:7" ht="24" customHeight="1" x14ac:dyDescent="0.2">
      <c r="A170" s="211" t="str">
        <f t="shared" si="55"/>
        <v/>
      </c>
      <c r="B170" s="209">
        <f t="shared" si="56"/>
        <v>0</v>
      </c>
      <c r="C170" s="210"/>
      <c r="D170" s="211" t="str">
        <f t="shared" si="57"/>
        <v/>
      </c>
      <c r="E170" s="212"/>
      <c r="F170" s="213">
        <f t="shared" si="58"/>
        <v>0</v>
      </c>
      <c r="G170" s="267">
        <f t="shared" si="59"/>
        <v>0</v>
      </c>
    </row>
    <row r="171" spans="1:7" ht="24" customHeight="1" x14ac:dyDescent="0.2">
      <c r="A171" s="211" t="str">
        <f t="shared" si="55"/>
        <v/>
      </c>
      <c r="B171" s="209">
        <f t="shared" si="56"/>
        <v>0</v>
      </c>
      <c r="C171" s="210"/>
      <c r="D171" s="211" t="str">
        <f t="shared" si="57"/>
        <v/>
      </c>
      <c r="E171" s="212"/>
      <c r="F171" s="213">
        <f t="shared" si="58"/>
        <v>0</v>
      </c>
      <c r="G171" s="267">
        <f t="shared" si="59"/>
        <v>0</v>
      </c>
    </row>
    <row r="172" spans="1:7" ht="24" customHeight="1" x14ac:dyDescent="0.2">
      <c r="A172" s="211" t="str">
        <f t="shared" si="55"/>
        <v/>
      </c>
      <c r="B172" s="209">
        <f t="shared" si="56"/>
        <v>0</v>
      </c>
      <c r="C172" s="210"/>
      <c r="D172" s="211" t="str">
        <f t="shared" si="57"/>
        <v/>
      </c>
      <c r="E172" s="212"/>
      <c r="F172" s="213">
        <f t="shared" si="58"/>
        <v>0</v>
      </c>
      <c r="G172" s="267">
        <f t="shared" si="59"/>
        <v>0</v>
      </c>
    </row>
    <row r="173" spans="1:7" ht="24" customHeight="1" x14ac:dyDescent="0.2">
      <c r="A173" s="211" t="str">
        <f t="shared" si="55"/>
        <v/>
      </c>
      <c r="B173" s="209">
        <f t="shared" si="56"/>
        <v>0</v>
      </c>
      <c r="C173" s="210"/>
      <c r="D173" s="211" t="str">
        <f t="shared" si="57"/>
        <v/>
      </c>
      <c r="E173" s="212"/>
      <c r="F173" s="213">
        <f t="shared" si="58"/>
        <v>0</v>
      </c>
      <c r="G173" s="267">
        <f t="shared" si="59"/>
        <v>0</v>
      </c>
    </row>
    <row r="174" spans="1:7" ht="24" customHeight="1" x14ac:dyDescent="0.2">
      <c r="A174" s="310"/>
      <c r="B174" s="299"/>
      <c r="C174" s="299"/>
      <c r="D174" s="294"/>
      <c r="E174" s="295"/>
      <c r="F174" s="311" t="s">
        <v>32</v>
      </c>
      <c r="G174" s="312">
        <f>SUBTOTAL(9,G166:G173)</f>
        <v>0</v>
      </c>
    </row>
    <row r="175" spans="1:7" ht="24" customHeight="1" x14ac:dyDescent="0.2">
      <c r="A175" s="310"/>
      <c r="B175" s="299"/>
      <c r="C175" s="313" t="s">
        <v>606</v>
      </c>
      <c r="D175" s="294"/>
      <c r="E175" s="295"/>
      <c r="F175" s="296"/>
      <c r="G175" s="314"/>
    </row>
    <row r="176" spans="1:7" ht="24" customHeight="1" x14ac:dyDescent="0.2">
      <c r="A176" s="211" t="str">
        <f t="shared" ref="A176:A184" si="60">IFERROR(VLOOKUP(C176,Tabla_Insumos,4,FALSE),"")</f>
        <v/>
      </c>
      <c r="B176" s="209" t="str">
        <f t="shared" ref="B176:B184" si="61">IFERROR(VLOOKUP(C176,Tabla_Insumos,5,FALSE),"")</f>
        <v/>
      </c>
      <c r="C176" s="210"/>
      <c r="D176" s="211" t="str">
        <f t="shared" ref="D176:D184" si="62">IFERROR(VLOOKUP(C176,Tabla_Insumos,2,FALSE),"")</f>
        <v/>
      </c>
      <c r="E176" s="212"/>
      <c r="F176" s="213">
        <f t="shared" ref="F176:F184" si="63">IFERROR(VLOOKUP(C176,Tabla_Insumos,3,FALSE),0)</f>
        <v>0</v>
      </c>
      <c r="G176" s="267">
        <f t="shared" ref="G176:G184" si="64">ROUND(E176*F176,2)</f>
        <v>0</v>
      </c>
    </row>
    <row r="177" spans="1:7" ht="24" customHeight="1" x14ac:dyDescent="0.2">
      <c r="A177" s="211" t="str">
        <f t="shared" si="60"/>
        <v/>
      </c>
      <c r="B177" s="209" t="str">
        <f t="shared" si="61"/>
        <v/>
      </c>
      <c r="C177" s="210"/>
      <c r="D177" s="211" t="str">
        <f t="shared" si="62"/>
        <v/>
      </c>
      <c r="E177" s="212"/>
      <c r="F177" s="213">
        <f t="shared" si="63"/>
        <v>0</v>
      </c>
      <c r="G177" s="267">
        <f t="shared" si="64"/>
        <v>0</v>
      </c>
    </row>
    <row r="178" spans="1:7" ht="24" customHeight="1" x14ac:dyDescent="0.2">
      <c r="A178" s="211" t="str">
        <f t="shared" si="60"/>
        <v/>
      </c>
      <c r="B178" s="209" t="str">
        <f t="shared" si="61"/>
        <v/>
      </c>
      <c r="C178" s="210"/>
      <c r="D178" s="211" t="str">
        <f t="shared" si="62"/>
        <v/>
      </c>
      <c r="E178" s="212"/>
      <c r="F178" s="213">
        <f t="shared" si="63"/>
        <v>0</v>
      </c>
      <c r="G178" s="267">
        <f t="shared" si="64"/>
        <v>0</v>
      </c>
    </row>
    <row r="179" spans="1:7" ht="24" customHeight="1" x14ac:dyDescent="0.2">
      <c r="A179" s="211" t="str">
        <f t="shared" si="60"/>
        <v/>
      </c>
      <c r="B179" s="209" t="str">
        <f t="shared" si="61"/>
        <v/>
      </c>
      <c r="C179" s="210"/>
      <c r="D179" s="211" t="str">
        <f t="shared" si="62"/>
        <v/>
      </c>
      <c r="E179" s="212"/>
      <c r="F179" s="213">
        <f t="shared" si="63"/>
        <v>0</v>
      </c>
      <c r="G179" s="267">
        <f t="shared" si="64"/>
        <v>0</v>
      </c>
    </row>
    <row r="180" spans="1:7" ht="24" customHeight="1" x14ac:dyDescent="0.2">
      <c r="A180" s="211" t="str">
        <f t="shared" si="60"/>
        <v/>
      </c>
      <c r="B180" s="209" t="str">
        <f t="shared" si="61"/>
        <v/>
      </c>
      <c r="C180" s="210"/>
      <c r="D180" s="211" t="str">
        <f t="shared" si="62"/>
        <v/>
      </c>
      <c r="E180" s="212"/>
      <c r="F180" s="213">
        <f t="shared" si="63"/>
        <v>0</v>
      </c>
      <c r="G180" s="267">
        <f t="shared" si="64"/>
        <v>0</v>
      </c>
    </row>
    <row r="181" spans="1:7" ht="24" customHeight="1" x14ac:dyDescent="0.2">
      <c r="A181" s="211" t="str">
        <f t="shared" si="60"/>
        <v/>
      </c>
      <c r="B181" s="209" t="str">
        <f t="shared" si="61"/>
        <v/>
      </c>
      <c r="C181" s="210"/>
      <c r="D181" s="211" t="str">
        <f t="shared" si="62"/>
        <v/>
      </c>
      <c r="E181" s="212"/>
      <c r="F181" s="213">
        <f t="shared" si="63"/>
        <v>0</v>
      </c>
      <c r="G181" s="267">
        <f t="shared" si="64"/>
        <v>0</v>
      </c>
    </row>
    <row r="182" spans="1:7" ht="24" customHeight="1" x14ac:dyDescent="0.2">
      <c r="A182" s="211" t="str">
        <f t="shared" si="60"/>
        <v/>
      </c>
      <c r="B182" s="209" t="str">
        <f t="shared" si="61"/>
        <v/>
      </c>
      <c r="C182" s="210"/>
      <c r="D182" s="211" t="str">
        <f t="shared" si="62"/>
        <v/>
      </c>
      <c r="E182" s="212"/>
      <c r="F182" s="213">
        <f t="shared" si="63"/>
        <v>0</v>
      </c>
      <c r="G182" s="267">
        <f t="shared" si="64"/>
        <v>0</v>
      </c>
    </row>
    <row r="183" spans="1:7" ht="24" customHeight="1" x14ac:dyDescent="0.2">
      <c r="A183" s="211" t="str">
        <f t="shared" si="60"/>
        <v/>
      </c>
      <c r="B183" s="209" t="str">
        <f t="shared" si="61"/>
        <v/>
      </c>
      <c r="C183" s="210"/>
      <c r="D183" s="211" t="str">
        <f t="shared" si="62"/>
        <v/>
      </c>
      <c r="E183" s="212"/>
      <c r="F183" s="213">
        <f t="shared" si="63"/>
        <v>0</v>
      </c>
      <c r="G183" s="267">
        <f t="shared" si="64"/>
        <v>0</v>
      </c>
    </row>
    <row r="184" spans="1:7" ht="24" customHeight="1" x14ac:dyDescent="0.2">
      <c r="A184" s="211" t="str">
        <f t="shared" si="60"/>
        <v/>
      </c>
      <c r="B184" s="209" t="str">
        <f t="shared" si="61"/>
        <v/>
      </c>
      <c r="C184" s="210"/>
      <c r="D184" s="211" t="str">
        <f t="shared" si="62"/>
        <v/>
      </c>
      <c r="E184" s="212"/>
      <c r="F184" s="213">
        <f t="shared" si="63"/>
        <v>0</v>
      </c>
      <c r="G184" s="267">
        <f t="shared" si="64"/>
        <v>0</v>
      </c>
    </row>
    <row r="185" spans="1:7" ht="24" customHeight="1" x14ac:dyDescent="0.2">
      <c r="A185" s="315"/>
      <c r="B185" s="294"/>
      <c r="C185" s="299"/>
      <c r="D185" s="294"/>
      <c r="E185" s="295"/>
      <c r="F185" s="311" t="s">
        <v>33</v>
      </c>
      <c r="G185" s="312">
        <f>SUBTOTAL(9,G176:G184)</f>
        <v>0</v>
      </c>
    </row>
    <row r="186" spans="1:7" ht="24" customHeight="1" x14ac:dyDescent="0.2">
      <c r="A186" s="316"/>
      <c r="B186" s="294"/>
      <c r="C186" s="299"/>
      <c r="D186" s="294"/>
      <c r="E186" s="295"/>
      <c r="F186" s="296"/>
      <c r="G186" s="314"/>
    </row>
    <row r="187" spans="1:7" ht="24" customHeight="1" x14ac:dyDescent="0.2">
      <c r="A187" s="317">
        <f>B145</f>
        <v>4</v>
      </c>
      <c r="B187" s="318" t="str">
        <f>C145</f>
        <v>Columnas metálicas simple 8mts c/brazo recto</v>
      </c>
      <c r="C187" s="306"/>
      <c r="D187" s="306" t="s">
        <v>34</v>
      </c>
      <c r="E187" s="307"/>
      <c r="F187" s="319" t="s">
        <v>35</v>
      </c>
      <c r="G187" s="320">
        <f>SUBTOTAL(9,G150:G186)</f>
        <v>0</v>
      </c>
    </row>
    <row r="189" spans="1:7" ht="24" customHeight="1" x14ac:dyDescent="0.2">
      <c r="A189" s="279" t="s">
        <v>37</v>
      </c>
      <c r="B189" s="280"/>
      <c r="C189" s="280"/>
      <c r="D189" s="280"/>
      <c r="E189" s="280"/>
      <c r="F189" s="280"/>
      <c r="G189" s="281"/>
    </row>
    <row r="190" spans="1:7" ht="24" customHeight="1" x14ac:dyDescent="0.2">
      <c r="A190" s="282" t="s">
        <v>602</v>
      </c>
      <c r="B190" s="283" t="str">
        <f>Comitente</f>
        <v>DIRECCIÓN DE RECURSOS ENERGETICOS</v>
      </c>
      <c r="C190" s="284"/>
      <c r="D190" s="285"/>
      <c r="E190" s="285"/>
      <c r="F190" s="286"/>
      <c r="G190" s="287"/>
    </row>
    <row r="191" spans="1:7" ht="24" customHeight="1" x14ac:dyDescent="0.2">
      <c r="A191" s="282" t="s">
        <v>603</v>
      </c>
      <c r="B191" s="283">
        <f>Contratista</f>
        <v>0</v>
      </c>
      <c r="C191" s="288"/>
      <c r="D191" s="288"/>
      <c r="E191" s="288"/>
      <c r="F191" s="289"/>
      <c r="G191" s="290"/>
    </row>
    <row r="192" spans="1:7" ht="24" customHeight="1" x14ac:dyDescent="0.2">
      <c r="A192" s="282" t="s">
        <v>24</v>
      </c>
      <c r="B192" s="283" t="str">
        <f>Obra</f>
        <v xml:space="preserve">Iluminación Calle Chacabuco (R.P. N°64) desde Calle N°8 hasta Calle N°11 </v>
      </c>
      <c r="C192" s="288"/>
      <c r="D192" s="288"/>
      <c r="E192" s="288"/>
      <c r="F192" s="289" t="s">
        <v>38</v>
      </c>
      <c r="G192" s="291">
        <f>Fecha_Base</f>
        <v>0</v>
      </c>
    </row>
    <row r="193" spans="1:7" ht="24" customHeight="1" x14ac:dyDescent="0.2">
      <c r="A193" s="292" t="s">
        <v>601</v>
      </c>
      <c r="B193" s="293" t="str">
        <f>Ubicación</f>
        <v>Departamento Pocito</v>
      </c>
      <c r="C193" s="293"/>
      <c r="D193" s="294"/>
      <c r="E193" s="295"/>
      <c r="F193" s="296"/>
      <c r="G193" s="297"/>
    </row>
    <row r="194" spans="1:7" ht="24" customHeight="1" x14ac:dyDescent="0.2">
      <c r="A194" s="292" t="s">
        <v>39</v>
      </c>
      <c r="B194" s="298" t="str">
        <f>IFERROR(VALUE(LEFT(B195,FIND(".",B195)-1)),"")</f>
        <v/>
      </c>
      <c r="C194" s="299" t="str">
        <f>IFERROR(VLOOKUP(B194,Tabla_CyP,2,FALSE),"")</f>
        <v/>
      </c>
      <c r="D194" s="299"/>
      <c r="E194" s="295"/>
      <c r="F194" s="296"/>
      <c r="G194" s="297"/>
    </row>
    <row r="195" spans="1:7" ht="24" customHeight="1" x14ac:dyDescent="0.2">
      <c r="A195" s="292" t="s">
        <v>25</v>
      </c>
      <c r="B195" s="300">
        <f>IFERROR(VLOOKUP(COUNTIF($A$1:A195,"ANALISIS DE PRECIOS"),Tabla_NumeroItem,2,FALSE),"")</f>
        <v>5</v>
      </c>
      <c r="C195" s="299" t="str">
        <f>IFERROR(VLOOKUP(B195,Tabla_CyP,2,FALSE),"")</f>
        <v>Columnas metálicas doble 8mts c/brazo recto</v>
      </c>
      <c r="D195" s="294"/>
      <c r="E195" s="295"/>
      <c r="F195" s="289" t="s">
        <v>26</v>
      </c>
      <c r="G195" s="301" t="str">
        <f>IFERROR(VLOOKUP(B195,Tabla_CyP,4,FALSE),"")</f>
        <v>Un.</v>
      </c>
    </row>
    <row r="196" spans="1:7" ht="24" customHeight="1" x14ac:dyDescent="0.2">
      <c r="A196" s="292"/>
      <c r="B196" s="293"/>
      <c r="C196" s="299"/>
      <c r="D196" s="294"/>
      <c r="E196" s="295"/>
      <c r="F196" s="296"/>
      <c r="G196" s="297"/>
    </row>
    <row r="197" spans="1:7" ht="24" customHeight="1" x14ac:dyDescent="0.2">
      <c r="A197" s="354" t="s">
        <v>507</v>
      </c>
      <c r="B197" s="355"/>
      <c r="C197" s="356" t="s">
        <v>0</v>
      </c>
      <c r="D197" s="356" t="s">
        <v>27</v>
      </c>
      <c r="E197" s="358" t="s">
        <v>28</v>
      </c>
      <c r="F197" s="352" t="s">
        <v>29</v>
      </c>
      <c r="G197" s="352" t="s">
        <v>30</v>
      </c>
    </row>
    <row r="198" spans="1:7" s="217" customFormat="1" ht="24" customHeight="1" x14ac:dyDescent="0.2">
      <c r="A198" s="302" t="s">
        <v>508</v>
      </c>
      <c r="B198" s="302" t="s">
        <v>509</v>
      </c>
      <c r="C198" s="357"/>
      <c r="D198" s="357"/>
      <c r="E198" s="359"/>
      <c r="F198" s="353"/>
      <c r="G198" s="353"/>
    </row>
    <row r="199" spans="1:7" ht="24" customHeight="1" x14ac:dyDescent="0.2">
      <c r="A199" s="303"/>
      <c r="B199" s="304"/>
      <c r="C199" s="305" t="s">
        <v>604</v>
      </c>
      <c r="D199" s="306"/>
      <c r="E199" s="307"/>
      <c r="F199" s="308"/>
      <c r="G199" s="309"/>
    </row>
    <row r="200" spans="1:7" ht="24" customHeight="1" x14ac:dyDescent="0.2">
      <c r="A200" s="211" t="str">
        <f t="shared" ref="A200:A213" si="65">IFERROR(VLOOKUP(C200,Tabla_Insumos,4,FALSE),"")</f>
        <v/>
      </c>
      <c r="B200" s="209" t="str">
        <f>IFERROR(VLOOKUP(C200,Tabla_Insumos,5,FALSE),"")</f>
        <v/>
      </c>
      <c r="C200" s="210"/>
      <c r="D200" s="211" t="str">
        <f t="shared" ref="D200:D213" si="66">IFERROR(VLOOKUP(C200,Tabla_Insumos,2,FALSE),"")</f>
        <v/>
      </c>
      <c r="E200" s="212"/>
      <c r="F200" s="213">
        <f t="shared" ref="F200:F213" si="67">IFERROR(VLOOKUP(C200,Tabla_Insumos,3,FALSE),0)</f>
        <v>0</v>
      </c>
      <c r="G200" s="267">
        <f>ROUND(E200*F200,2)</f>
        <v>0</v>
      </c>
    </row>
    <row r="201" spans="1:7" ht="24" customHeight="1" x14ac:dyDescent="0.2">
      <c r="A201" s="211" t="str">
        <f t="shared" si="65"/>
        <v/>
      </c>
      <c r="B201" s="209" t="str">
        <f t="shared" ref="B201:B213" si="68">IFERROR(VLOOKUP(C201,Tabla_Insumos,5,FALSE),"")</f>
        <v/>
      </c>
      <c r="C201" s="210"/>
      <c r="D201" s="211" t="str">
        <f t="shared" si="66"/>
        <v/>
      </c>
      <c r="E201" s="212"/>
      <c r="F201" s="213">
        <f t="shared" si="67"/>
        <v>0</v>
      </c>
      <c r="G201" s="267">
        <f t="shared" ref="G201:G213" si="69">ROUND(E201*F201,2)</f>
        <v>0</v>
      </c>
    </row>
    <row r="202" spans="1:7" ht="24" customHeight="1" x14ac:dyDescent="0.2">
      <c r="A202" s="211" t="str">
        <f t="shared" si="65"/>
        <v/>
      </c>
      <c r="B202" s="209" t="str">
        <f t="shared" si="68"/>
        <v/>
      </c>
      <c r="C202" s="210"/>
      <c r="D202" s="211" t="str">
        <f t="shared" si="66"/>
        <v/>
      </c>
      <c r="E202" s="212"/>
      <c r="F202" s="213">
        <f t="shared" si="67"/>
        <v>0</v>
      </c>
      <c r="G202" s="267">
        <f t="shared" si="69"/>
        <v>0</v>
      </c>
    </row>
    <row r="203" spans="1:7" ht="24" customHeight="1" x14ac:dyDescent="0.2">
      <c r="A203" s="211" t="str">
        <f t="shared" si="65"/>
        <v/>
      </c>
      <c r="B203" s="209" t="str">
        <f t="shared" si="68"/>
        <v/>
      </c>
      <c r="C203" s="210"/>
      <c r="D203" s="211" t="str">
        <f t="shared" si="66"/>
        <v/>
      </c>
      <c r="E203" s="212"/>
      <c r="F203" s="213">
        <f t="shared" si="67"/>
        <v>0</v>
      </c>
      <c r="G203" s="267">
        <f t="shared" si="69"/>
        <v>0</v>
      </c>
    </row>
    <row r="204" spans="1:7" ht="24" customHeight="1" x14ac:dyDescent="0.2">
      <c r="A204" s="211" t="str">
        <f t="shared" si="65"/>
        <v/>
      </c>
      <c r="B204" s="209" t="str">
        <f t="shared" si="68"/>
        <v/>
      </c>
      <c r="C204" s="210"/>
      <c r="D204" s="211" t="str">
        <f t="shared" si="66"/>
        <v/>
      </c>
      <c r="E204" s="212"/>
      <c r="F204" s="213">
        <f t="shared" si="67"/>
        <v>0</v>
      </c>
      <c r="G204" s="267">
        <f t="shared" si="69"/>
        <v>0</v>
      </c>
    </row>
    <row r="205" spans="1:7" ht="24" customHeight="1" x14ac:dyDescent="0.2">
      <c r="A205" s="211" t="str">
        <f t="shared" si="65"/>
        <v/>
      </c>
      <c r="B205" s="209" t="str">
        <f t="shared" si="68"/>
        <v/>
      </c>
      <c r="C205" s="210"/>
      <c r="D205" s="211" t="str">
        <f t="shared" si="66"/>
        <v/>
      </c>
      <c r="E205" s="212"/>
      <c r="F205" s="213">
        <f t="shared" si="67"/>
        <v>0</v>
      </c>
      <c r="G205" s="267">
        <f t="shared" si="69"/>
        <v>0</v>
      </c>
    </row>
    <row r="206" spans="1:7" ht="24" customHeight="1" x14ac:dyDescent="0.2">
      <c r="A206" s="211" t="str">
        <f t="shared" si="65"/>
        <v/>
      </c>
      <c r="B206" s="209" t="str">
        <f t="shared" si="68"/>
        <v/>
      </c>
      <c r="C206" s="210"/>
      <c r="D206" s="211" t="str">
        <f t="shared" si="66"/>
        <v/>
      </c>
      <c r="E206" s="212"/>
      <c r="F206" s="213">
        <f t="shared" si="67"/>
        <v>0</v>
      </c>
      <c r="G206" s="267">
        <f t="shared" si="69"/>
        <v>0</v>
      </c>
    </row>
    <row r="207" spans="1:7" ht="24" customHeight="1" x14ac:dyDescent="0.2">
      <c r="A207" s="211" t="str">
        <f t="shared" si="65"/>
        <v/>
      </c>
      <c r="B207" s="209" t="str">
        <f t="shared" si="68"/>
        <v/>
      </c>
      <c r="C207" s="210"/>
      <c r="D207" s="211" t="str">
        <f t="shared" si="66"/>
        <v/>
      </c>
      <c r="E207" s="212"/>
      <c r="F207" s="213">
        <f t="shared" si="67"/>
        <v>0</v>
      </c>
      <c r="G207" s="267">
        <f t="shared" si="69"/>
        <v>0</v>
      </c>
    </row>
    <row r="208" spans="1:7" ht="24" customHeight="1" x14ac:dyDescent="0.2">
      <c r="A208" s="211" t="str">
        <f t="shared" si="65"/>
        <v/>
      </c>
      <c r="B208" s="209" t="str">
        <f t="shared" si="68"/>
        <v/>
      </c>
      <c r="C208" s="210"/>
      <c r="D208" s="211" t="str">
        <f t="shared" si="66"/>
        <v/>
      </c>
      <c r="E208" s="212"/>
      <c r="F208" s="213">
        <f t="shared" si="67"/>
        <v>0</v>
      </c>
      <c r="G208" s="267">
        <f t="shared" si="69"/>
        <v>0</v>
      </c>
    </row>
    <row r="209" spans="1:7" ht="24" customHeight="1" x14ac:dyDescent="0.2">
      <c r="A209" s="211" t="str">
        <f t="shared" si="65"/>
        <v/>
      </c>
      <c r="B209" s="209" t="str">
        <f t="shared" si="68"/>
        <v/>
      </c>
      <c r="C209" s="210"/>
      <c r="D209" s="211" t="str">
        <f t="shared" si="66"/>
        <v/>
      </c>
      <c r="E209" s="212"/>
      <c r="F209" s="213">
        <f t="shared" si="67"/>
        <v>0</v>
      </c>
      <c r="G209" s="267">
        <f t="shared" si="69"/>
        <v>0</v>
      </c>
    </row>
    <row r="210" spans="1:7" ht="24" customHeight="1" x14ac:dyDescent="0.2">
      <c r="A210" s="211" t="str">
        <f t="shared" si="65"/>
        <v/>
      </c>
      <c r="B210" s="209" t="str">
        <f t="shared" si="68"/>
        <v/>
      </c>
      <c r="C210" s="210"/>
      <c r="D210" s="211" t="str">
        <f t="shared" si="66"/>
        <v/>
      </c>
      <c r="E210" s="212"/>
      <c r="F210" s="213">
        <f t="shared" si="67"/>
        <v>0</v>
      </c>
      <c r="G210" s="267">
        <f t="shared" si="69"/>
        <v>0</v>
      </c>
    </row>
    <row r="211" spans="1:7" ht="24" customHeight="1" x14ac:dyDescent="0.2">
      <c r="A211" s="211" t="str">
        <f t="shared" si="65"/>
        <v/>
      </c>
      <c r="B211" s="209" t="str">
        <f t="shared" si="68"/>
        <v/>
      </c>
      <c r="C211" s="210"/>
      <c r="D211" s="211" t="str">
        <f t="shared" si="66"/>
        <v/>
      </c>
      <c r="E211" s="212"/>
      <c r="F211" s="213">
        <f t="shared" si="67"/>
        <v>0</v>
      </c>
      <c r="G211" s="267">
        <f t="shared" si="69"/>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4">
        <f t="shared" si="67"/>
        <v>0</v>
      </c>
      <c r="G213" s="267">
        <f t="shared" si="69"/>
        <v>0</v>
      </c>
    </row>
    <row r="214" spans="1:7" ht="24" customHeight="1" x14ac:dyDescent="0.2">
      <c r="A214" s="310"/>
      <c r="B214" s="299"/>
      <c r="C214" s="299"/>
      <c r="D214" s="294"/>
      <c r="E214" s="295"/>
      <c r="F214" s="311" t="s">
        <v>31</v>
      </c>
      <c r="G214" s="312">
        <f>SUBTOTAL(9,G200:G213)</f>
        <v>0</v>
      </c>
    </row>
    <row r="215" spans="1:7" ht="24" customHeight="1" x14ac:dyDescent="0.2">
      <c r="A215" s="310"/>
      <c r="B215" s="299"/>
      <c r="C215" s="313" t="s">
        <v>605</v>
      </c>
      <c r="D215" s="294"/>
      <c r="E215" s="295"/>
      <c r="F215" s="296"/>
      <c r="G215" s="314"/>
    </row>
    <row r="216" spans="1:7" ht="24" customHeight="1" x14ac:dyDescent="0.2">
      <c r="A216" s="211" t="str">
        <f t="shared" ref="A216:A223" si="70">IFERROR(VLOOKUP(C216,Tabla_Insumos,4,FALSE),"")</f>
        <v/>
      </c>
      <c r="B216" s="209">
        <f t="shared" ref="B216:B223" si="71">IFERROR(VLOOKUP(A216,Tabla_Indices,5,FALSE),"")</f>
        <v>0</v>
      </c>
      <c r="C216" s="210"/>
      <c r="D216" s="211" t="str">
        <f t="shared" ref="D216:D223" si="72">IFERROR(VLOOKUP(C216,Tabla_Insumos,2,FALSE),"")</f>
        <v/>
      </c>
      <c r="E216" s="212"/>
      <c r="F216" s="215">
        <f t="shared" ref="F216:F223" si="73">IFERROR(VLOOKUP(C216,Tabla_Insumos,3,FALSE),0)</f>
        <v>0</v>
      </c>
      <c r="G216" s="267">
        <f>ROUND(E216*F216,2)</f>
        <v>0</v>
      </c>
    </row>
    <row r="217" spans="1:7" ht="24" customHeight="1" x14ac:dyDescent="0.2">
      <c r="A217" s="211" t="str">
        <f t="shared" si="70"/>
        <v/>
      </c>
      <c r="B217" s="209">
        <f t="shared" si="71"/>
        <v>0</v>
      </c>
      <c r="C217" s="210"/>
      <c r="D217" s="211" t="str">
        <f t="shared" si="72"/>
        <v/>
      </c>
      <c r="E217" s="212"/>
      <c r="F217" s="215">
        <f t="shared" si="73"/>
        <v>0</v>
      </c>
      <c r="G217" s="267">
        <f>ROUND(E217*F217,2)</f>
        <v>0</v>
      </c>
    </row>
    <row r="218" spans="1:7" ht="24" customHeight="1" x14ac:dyDescent="0.2">
      <c r="A218" s="211" t="str">
        <f t="shared" si="70"/>
        <v/>
      </c>
      <c r="B218" s="209">
        <f t="shared" si="71"/>
        <v>0</v>
      </c>
      <c r="C218" s="210"/>
      <c r="D218" s="211" t="str">
        <f t="shared" si="72"/>
        <v/>
      </c>
      <c r="E218" s="212"/>
      <c r="F218" s="215">
        <f t="shared" si="73"/>
        <v>0</v>
      </c>
      <c r="G218" s="267">
        <f t="shared" ref="G218:G223" si="74">ROUND(E218*F218,2)</f>
        <v>0</v>
      </c>
    </row>
    <row r="219" spans="1:7" ht="24" customHeight="1" x14ac:dyDescent="0.2">
      <c r="A219" s="211" t="str">
        <f t="shared" si="70"/>
        <v/>
      </c>
      <c r="B219" s="209">
        <f t="shared" si="71"/>
        <v>0</v>
      </c>
      <c r="C219" s="210"/>
      <c r="D219" s="211" t="str">
        <f t="shared" si="72"/>
        <v/>
      </c>
      <c r="E219" s="212"/>
      <c r="F219" s="215">
        <f t="shared" si="73"/>
        <v>0</v>
      </c>
      <c r="G219" s="267">
        <f t="shared" si="74"/>
        <v>0</v>
      </c>
    </row>
    <row r="220" spans="1:7" ht="24" customHeight="1" x14ac:dyDescent="0.2">
      <c r="A220" s="211" t="str">
        <f t="shared" si="70"/>
        <v/>
      </c>
      <c r="B220" s="209">
        <f t="shared" si="71"/>
        <v>0</v>
      </c>
      <c r="C220" s="210"/>
      <c r="D220" s="211" t="str">
        <f t="shared" si="72"/>
        <v/>
      </c>
      <c r="E220" s="212"/>
      <c r="F220" s="213">
        <f t="shared" si="73"/>
        <v>0</v>
      </c>
      <c r="G220" s="267">
        <f t="shared" si="74"/>
        <v>0</v>
      </c>
    </row>
    <row r="221" spans="1:7" ht="24" customHeight="1" x14ac:dyDescent="0.2">
      <c r="A221" s="211" t="str">
        <f t="shared" si="70"/>
        <v/>
      </c>
      <c r="B221" s="209">
        <f t="shared" si="71"/>
        <v>0</v>
      </c>
      <c r="C221" s="210"/>
      <c r="D221" s="211" t="str">
        <f t="shared" si="72"/>
        <v/>
      </c>
      <c r="E221" s="212"/>
      <c r="F221" s="213">
        <f t="shared" si="73"/>
        <v>0</v>
      </c>
      <c r="G221" s="267">
        <f t="shared" si="74"/>
        <v>0</v>
      </c>
    </row>
    <row r="222" spans="1:7" ht="24" customHeight="1" x14ac:dyDescent="0.2">
      <c r="A222" s="211" t="str">
        <f t="shared" si="70"/>
        <v/>
      </c>
      <c r="B222" s="209">
        <f t="shared" si="71"/>
        <v>0</v>
      </c>
      <c r="C222" s="210"/>
      <c r="D222" s="211" t="str">
        <f t="shared" si="72"/>
        <v/>
      </c>
      <c r="E222" s="212"/>
      <c r="F222" s="213">
        <f t="shared" si="73"/>
        <v>0</v>
      </c>
      <c r="G222" s="267">
        <f t="shared" si="74"/>
        <v>0</v>
      </c>
    </row>
    <row r="223" spans="1:7" ht="24" customHeight="1" x14ac:dyDescent="0.2">
      <c r="A223" s="211" t="str">
        <f t="shared" si="70"/>
        <v/>
      </c>
      <c r="B223" s="209">
        <f t="shared" si="71"/>
        <v>0</v>
      </c>
      <c r="C223" s="210"/>
      <c r="D223" s="211" t="str">
        <f t="shared" si="72"/>
        <v/>
      </c>
      <c r="E223" s="212"/>
      <c r="F223" s="213">
        <f t="shared" si="73"/>
        <v>0</v>
      </c>
      <c r="G223" s="267">
        <f t="shared" si="74"/>
        <v>0</v>
      </c>
    </row>
    <row r="224" spans="1:7" ht="24" customHeight="1" x14ac:dyDescent="0.2">
      <c r="A224" s="310"/>
      <c r="B224" s="299"/>
      <c r="C224" s="299"/>
      <c r="D224" s="294"/>
      <c r="E224" s="295"/>
      <c r="F224" s="311" t="s">
        <v>32</v>
      </c>
      <c r="G224" s="312">
        <f>SUBTOTAL(9,G216:G223)</f>
        <v>0</v>
      </c>
    </row>
    <row r="225" spans="1:7" ht="24" customHeight="1" x14ac:dyDescent="0.2">
      <c r="A225" s="310"/>
      <c r="B225" s="299"/>
      <c r="C225" s="313" t="s">
        <v>606</v>
      </c>
      <c r="D225" s="294"/>
      <c r="E225" s="295"/>
      <c r="F225" s="296"/>
      <c r="G225" s="314"/>
    </row>
    <row r="226" spans="1:7" ht="24" customHeight="1" x14ac:dyDescent="0.2">
      <c r="A226" s="211" t="str">
        <f t="shared" ref="A226:A234" si="75">IFERROR(VLOOKUP(C226,Tabla_Insumos,4,FALSE),"")</f>
        <v/>
      </c>
      <c r="B226" s="209" t="str">
        <f t="shared" ref="B226:B234" si="76">IFERROR(VLOOKUP(C226,Tabla_Insumos,5,FALSE),"")</f>
        <v/>
      </c>
      <c r="C226" s="210"/>
      <c r="D226" s="211" t="str">
        <f t="shared" ref="D226:D234" si="77">IFERROR(VLOOKUP(C226,Tabla_Insumos,2,FALSE),"")</f>
        <v/>
      </c>
      <c r="E226" s="212"/>
      <c r="F226" s="213">
        <f t="shared" ref="F226:F234" si="78">IFERROR(VLOOKUP(C226,Tabla_Insumos,3,FALSE),0)</f>
        <v>0</v>
      </c>
      <c r="G226" s="267">
        <f t="shared" ref="G226:G234" si="79">ROUND(E226*F226,2)</f>
        <v>0</v>
      </c>
    </row>
    <row r="227" spans="1:7" ht="24" customHeight="1" x14ac:dyDescent="0.2">
      <c r="A227" s="211" t="str">
        <f t="shared" si="75"/>
        <v/>
      </c>
      <c r="B227" s="209" t="str">
        <f t="shared" si="76"/>
        <v/>
      </c>
      <c r="C227" s="210"/>
      <c r="D227" s="211" t="str">
        <f t="shared" si="77"/>
        <v/>
      </c>
      <c r="E227" s="212"/>
      <c r="F227" s="213">
        <f t="shared" si="78"/>
        <v>0</v>
      </c>
      <c r="G227" s="267">
        <f t="shared" si="79"/>
        <v>0</v>
      </c>
    </row>
    <row r="228" spans="1:7" ht="24" customHeight="1" x14ac:dyDescent="0.2">
      <c r="A228" s="211" t="str">
        <f t="shared" si="75"/>
        <v/>
      </c>
      <c r="B228" s="209" t="str">
        <f t="shared" si="76"/>
        <v/>
      </c>
      <c r="C228" s="210"/>
      <c r="D228" s="211" t="str">
        <f t="shared" si="77"/>
        <v/>
      </c>
      <c r="E228" s="212"/>
      <c r="F228" s="213">
        <f t="shared" si="78"/>
        <v>0</v>
      </c>
      <c r="G228" s="267">
        <f t="shared" si="79"/>
        <v>0</v>
      </c>
    </row>
    <row r="229" spans="1:7" ht="24" customHeight="1" x14ac:dyDescent="0.2">
      <c r="A229" s="211" t="str">
        <f t="shared" si="75"/>
        <v/>
      </c>
      <c r="B229" s="209" t="str">
        <f t="shared" si="76"/>
        <v/>
      </c>
      <c r="C229" s="210"/>
      <c r="D229" s="211" t="str">
        <f t="shared" si="77"/>
        <v/>
      </c>
      <c r="E229" s="212"/>
      <c r="F229" s="213">
        <f t="shared" si="78"/>
        <v>0</v>
      </c>
      <c r="G229" s="267">
        <f t="shared" si="79"/>
        <v>0</v>
      </c>
    </row>
    <row r="230" spans="1:7" ht="24" customHeight="1" x14ac:dyDescent="0.2">
      <c r="A230" s="211" t="str">
        <f t="shared" si="75"/>
        <v/>
      </c>
      <c r="B230" s="209" t="str">
        <f t="shared" si="76"/>
        <v/>
      </c>
      <c r="C230" s="210"/>
      <c r="D230" s="211" t="str">
        <f t="shared" si="77"/>
        <v/>
      </c>
      <c r="E230" s="212"/>
      <c r="F230" s="213">
        <f t="shared" si="78"/>
        <v>0</v>
      </c>
      <c r="G230" s="267">
        <f t="shared" si="79"/>
        <v>0</v>
      </c>
    </row>
    <row r="231" spans="1:7" ht="24" customHeight="1" x14ac:dyDescent="0.2">
      <c r="A231" s="211" t="str">
        <f t="shared" si="75"/>
        <v/>
      </c>
      <c r="B231" s="209" t="str">
        <f t="shared" si="76"/>
        <v/>
      </c>
      <c r="C231" s="210"/>
      <c r="D231" s="211" t="str">
        <f t="shared" si="77"/>
        <v/>
      </c>
      <c r="E231" s="212"/>
      <c r="F231" s="213">
        <f t="shared" si="78"/>
        <v>0</v>
      </c>
      <c r="G231" s="267">
        <f t="shared" si="79"/>
        <v>0</v>
      </c>
    </row>
    <row r="232" spans="1:7" ht="24" customHeight="1" x14ac:dyDescent="0.2">
      <c r="A232" s="211" t="str">
        <f t="shared" si="75"/>
        <v/>
      </c>
      <c r="B232" s="209" t="str">
        <f t="shared" si="76"/>
        <v/>
      </c>
      <c r="C232" s="210"/>
      <c r="D232" s="211" t="str">
        <f t="shared" si="77"/>
        <v/>
      </c>
      <c r="E232" s="212"/>
      <c r="F232" s="213">
        <f t="shared" si="78"/>
        <v>0</v>
      </c>
      <c r="G232" s="267">
        <f t="shared" si="79"/>
        <v>0</v>
      </c>
    </row>
    <row r="233" spans="1:7" ht="24" customHeight="1" x14ac:dyDescent="0.2">
      <c r="A233" s="211" t="str">
        <f t="shared" si="75"/>
        <v/>
      </c>
      <c r="B233" s="209" t="str">
        <f t="shared" si="76"/>
        <v/>
      </c>
      <c r="C233" s="210"/>
      <c r="D233" s="211" t="str">
        <f t="shared" si="77"/>
        <v/>
      </c>
      <c r="E233" s="212"/>
      <c r="F233" s="213">
        <f t="shared" si="78"/>
        <v>0</v>
      </c>
      <c r="G233" s="267">
        <f t="shared" si="79"/>
        <v>0</v>
      </c>
    </row>
    <row r="234" spans="1:7" ht="24" customHeight="1" x14ac:dyDescent="0.2">
      <c r="A234" s="211" t="str">
        <f t="shared" si="75"/>
        <v/>
      </c>
      <c r="B234" s="209" t="str">
        <f t="shared" si="76"/>
        <v/>
      </c>
      <c r="C234" s="210"/>
      <c r="D234" s="211" t="str">
        <f t="shared" si="77"/>
        <v/>
      </c>
      <c r="E234" s="212"/>
      <c r="F234" s="213">
        <f t="shared" si="78"/>
        <v>0</v>
      </c>
      <c r="G234" s="267">
        <f t="shared" si="79"/>
        <v>0</v>
      </c>
    </row>
    <row r="235" spans="1:7" ht="24" customHeight="1" x14ac:dyDescent="0.2">
      <c r="A235" s="315"/>
      <c r="B235" s="294"/>
      <c r="C235" s="299"/>
      <c r="D235" s="294"/>
      <c r="E235" s="295"/>
      <c r="F235" s="311" t="s">
        <v>33</v>
      </c>
      <c r="G235" s="312">
        <f>SUBTOTAL(9,G226:G234)</f>
        <v>0</v>
      </c>
    </row>
    <row r="236" spans="1:7" ht="24" customHeight="1" x14ac:dyDescent="0.2">
      <c r="A236" s="316"/>
      <c r="B236" s="294"/>
      <c r="C236" s="299"/>
      <c r="D236" s="294"/>
      <c r="E236" s="295"/>
      <c r="F236" s="296"/>
      <c r="G236" s="314"/>
    </row>
    <row r="237" spans="1:7" ht="24" customHeight="1" x14ac:dyDescent="0.2">
      <c r="A237" s="317">
        <f>B195</f>
        <v>5</v>
      </c>
      <c r="B237" s="318" t="str">
        <f>C195</f>
        <v>Columnas metálicas doble 8mts c/brazo recto</v>
      </c>
      <c r="C237" s="306"/>
      <c r="D237" s="306" t="s">
        <v>34</v>
      </c>
      <c r="E237" s="307"/>
      <c r="F237" s="319" t="s">
        <v>35</v>
      </c>
      <c r="G237" s="320">
        <f>SUBTOTAL(9,G200:G236)</f>
        <v>0</v>
      </c>
    </row>
    <row r="239" spans="1:7" ht="24" customHeight="1" x14ac:dyDescent="0.2">
      <c r="A239" s="279" t="s">
        <v>37</v>
      </c>
      <c r="B239" s="280"/>
      <c r="C239" s="280"/>
      <c r="D239" s="280"/>
      <c r="E239" s="280"/>
      <c r="F239" s="280"/>
      <c r="G239" s="281"/>
    </row>
    <row r="240" spans="1:7" ht="24" customHeight="1" x14ac:dyDescent="0.2">
      <c r="A240" s="282" t="s">
        <v>602</v>
      </c>
      <c r="B240" s="283" t="str">
        <f>Comitente</f>
        <v>DIRECCIÓN DE RECURSOS ENERGETICOS</v>
      </c>
      <c r="C240" s="284"/>
      <c r="D240" s="285"/>
      <c r="E240" s="285"/>
      <c r="F240" s="286"/>
      <c r="G240" s="287"/>
    </row>
    <row r="241" spans="1:7" ht="24" customHeight="1" x14ac:dyDescent="0.2">
      <c r="A241" s="282" t="s">
        <v>603</v>
      </c>
      <c r="B241" s="283">
        <f>Contratista</f>
        <v>0</v>
      </c>
      <c r="C241" s="288"/>
      <c r="D241" s="288"/>
      <c r="E241" s="288"/>
      <c r="F241" s="289"/>
      <c r="G241" s="290"/>
    </row>
    <row r="242" spans="1:7" ht="24" customHeight="1" x14ac:dyDescent="0.2">
      <c r="A242" s="282" t="s">
        <v>24</v>
      </c>
      <c r="B242" s="283" t="str">
        <f>Obra</f>
        <v xml:space="preserve">Iluminación Calle Chacabuco (R.P. N°64) desde Calle N°8 hasta Calle N°11 </v>
      </c>
      <c r="C242" s="288"/>
      <c r="D242" s="288"/>
      <c r="E242" s="288"/>
      <c r="F242" s="289" t="s">
        <v>38</v>
      </c>
      <c r="G242" s="291">
        <f>Fecha_Base</f>
        <v>0</v>
      </c>
    </row>
    <row r="243" spans="1:7" ht="24" customHeight="1" x14ac:dyDescent="0.2">
      <c r="A243" s="292" t="s">
        <v>601</v>
      </c>
      <c r="B243" s="293" t="str">
        <f>Ubicación</f>
        <v>Departamento Pocito</v>
      </c>
      <c r="C243" s="293"/>
      <c r="D243" s="294"/>
      <c r="E243" s="295"/>
      <c r="F243" s="296"/>
      <c r="G243" s="297"/>
    </row>
    <row r="244" spans="1:7" ht="24" customHeight="1" x14ac:dyDescent="0.2">
      <c r="A244" s="292" t="s">
        <v>39</v>
      </c>
      <c r="B244" s="298" t="str">
        <f>IFERROR(VALUE(LEFT(B245,FIND(".",B245)-1)),"")</f>
        <v/>
      </c>
      <c r="C244" s="299" t="str">
        <f>IFERROR(VLOOKUP(B244,Tabla_CyP,2,FALSE),"")</f>
        <v/>
      </c>
      <c r="D244" s="299"/>
      <c r="E244" s="295"/>
      <c r="F244" s="296"/>
      <c r="G244" s="297"/>
    </row>
    <row r="245" spans="1:7" ht="24" customHeight="1" x14ac:dyDescent="0.2">
      <c r="A245" s="292" t="s">
        <v>25</v>
      </c>
      <c r="B245" s="300">
        <f>IFERROR(VLOOKUP(COUNTIF($A$1:A245,"ANALISIS DE PRECIOS"),Tabla_NumeroItem,2,FALSE),"")</f>
        <v>6</v>
      </c>
      <c r="C245" s="299" t="str">
        <f>IFERROR(VLOOKUP(B245,Tabla_CyP,2,FALSE),"")</f>
        <v>Luminaria LED de potencia 110w</v>
      </c>
      <c r="D245" s="294"/>
      <c r="E245" s="295"/>
      <c r="F245" s="289" t="s">
        <v>26</v>
      </c>
      <c r="G245" s="301" t="str">
        <f>IFERROR(VLOOKUP(B245,Tabla_CyP,4,FALSE),"")</f>
        <v>Un.</v>
      </c>
    </row>
    <row r="246" spans="1:7" ht="24" customHeight="1" x14ac:dyDescent="0.2">
      <c r="A246" s="292"/>
      <c r="B246" s="293"/>
      <c r="C246" s="299"/>
      <c r="D246" s="294"/>
      <c r="E246" s="295"/>
      <c r="F246" s="296"/>
      <c r="G246" s="297"/>
    </row>
    <row r="247" spans="1:7" ht="24" customHeight="1" x14ac:dyDescent="0.2">
      <c r="A247" s="354" t="s">
        <v>507</v>
      </c>
      <c r="B247" s="355"/>
      <c r="C247" s="356" t="s">
        <v>0</v>
      </c>
      <c r="D247" s="356" t="s">
        <v>27</v>
      </c>
      <c r="E247" s="358" t="s">
        <v>28</v>
      </c>
      <c r="F247" s="352" t="s">
        <v>29</v>
      </c>
      <c r="G247" s="352" t="s">
        <v>30</v>
      </c>
    </row>
    <row r="248" spans="1:7" s="217" customFormat="1" ht="24" customHeight="1" x14ac:dyDescent="0.2">
      <c r="A248" s="302" t="s">
        <v>508</v>
      </c>
      <c r="B248" s="302" t="s">
        <v>509</v>
      </c>
      <c r="C248" s="357"/>
      <c r="D248" s="357"/>
      <c r="E248" s="359"/>
      <c r="F248" s="353"/>
      <c r="G248" s="353"/>
    </row>
    <row r="249" spans="1:7" ht="24" customHeight="1" x14ac:dyDescent="0.2">
      <c r="A249" s="303"/>
      <c r="B249" s="304"/>
      <c r="C249" s="305" t="s">
        <v>604</v>
      </c>
      <c r="D249" s="306"/>
      <c r="E249" s="307"/>
      <c r="F249" s="308"/>
      <c r="G249" s="309"/>
    </row>
    <row r="250" spans="1:7" ht="24" customHeight="1" x14ac:dyDescent="0.2">
      <c r="A250" s="211" t="str">
        <f t="shared" ref="A250:A252" si="80">IFERROR(VLOOKUP(C250,Tabla_Insumos,4,FALSE),"")</f>
        <v/>
      </c>
      <c r="B250" s="209" t="str">
        <f>IFERROR(VLOOKUP(C250,Tabla_Insumos,5,FALSE),"")</f>
        <v/>
      </c>
      <c r="C250" s="210"/>
      <c r="D250" s="211" t="str">
        <f t="shared" ref="D250:D263" si="81">IFERROR(VLOOKUP(C250,Tabla_Insumos,2,FALSE),"")</f>
        <v/>
      </c>
      <c r="E250" s="212"/>
      <c r="F250" s="213">
        <f t="shared" ref="F250:F263" si="82">IFERROR(VLOOKUP(C250,Tabla_Insumos,3,FALSE),0)</f>
        <v>0</v>
      </c>
      <c r="G250" s="267">
        <f>ROUND(E250*F250,2)</f>
        <v>0</v>
      </c>
    </row>
    <row r="251" spans="1:7" ht="24" customHeight="1" x14ac:dyDescent="0.2">
      <c r="A251" s="211" t="str">
        <f t="shared" si="80"/>
        <v/>
      </c>
      <c r="B251" s="209" t="str">
        <f t="shared" ref="B251:B252" si="83">IFERROR(VLOOKUP(C251,Tabla_Insumos,5,FALSE),"")</f>
        <v/>
      </c>
      <c r="C251" s="210"/>
      <c r="D251" s="211" t="str">
        <f t="shared" si="81"/>
        <v/>
      </c>
      <c r="E251" s="212"/>
      <c r="F251" s="213">
        <f t="shared" si="82"/>
        <v>0</v>
      </c>
      <c r="G251" s="267">
        <f t="shared" ref="G251:G263" si="84">ROUND(E251*F251,2)</f>
        <v>0</v>
      </c>
    </row>
    <row r="252" spans="1:7" ht="24" customHeight="1" x14ac:dyDescent="0.2">
      <c r="A252" s="211" t="str">
        <f t="shared" si="80"/>
        <v/>
      </c>
      <c r="B252" s="209" t="str">
        <f t="shared" si="83"/>
        <v/>
      </c>
      <c r="C252" s="210"/>
      <c r="D252" s="211" t="str">
        <f t="shared" si="81"/>
        <v/>
      </c>
      <c r="E252" s="212"/>
      <c r="F252" s="213">
        <f t="shared" si="82"/>
        <v>0</v>
      </c>
      <c r="G252" s="267">
        <f t="shared" si="84"/>
        <v>0</v>
      </c>
    </row>
    <row r="253" spans="1:7" ht="24" customHeight="1" x14ac:dyDescent="0.2">
      <c r="A253" s="211" t="str">
        <f t="shared" ref="A253:A263" si="85">IFERROR(VLOOKUP(C253,Tabla_Insumos,4,FALSE),"")</f>
        <v/>
      </c>
      <c r="B253" s="209" t="str">
        <f t="shared" ref="B253:B263" si="86">IFERROR(VLOOKUP(C253,Tabla_Insumos,5,FALSE),"")</f>
        <v/>
      </c>
      <c r="C253" s="210"/>
      <c r="D253" s="211" t="str">
        <f t="shared" si="81"/>
        <v/>
      </c>
      <c r="E253" s="212"/>
      <c r="F253" s="213">
        <f t="shared" si="82"/>
        <v>0</v>
      </c>
      <c r="G253" s="267">
        <f t="shared" si="84"/>
        <v>0</v>
      </c>
    </row>
    <row r="254" spans="1:7" ht="24" customHeight="1" x14ac:dyDescent="0.2">
      <c r="A254" s="211" t="str">
        <f t="shared" si="85"/>
        <v/>
      </c>
      <c r="B254" s="209" t="str">
        <f t="shared" si="86"/>
        <v/>
      </c>
      <c r="C254" s="210"/>
      <c r="D254" s="211" t="str">
        <f t="shared" si="81"/>
        <v/>
      </c>
      <c r="E254" s="212"/>
      <c r="F254" s="213">
        <f t="shared" si="82"/>
        <v>0</v>
      </c>
      <c r="G254" s="267">
        <f t="shared" si="84"/>
        <v>0</v>
      </c>
    </row>
    <row r="255" spans="1:7" ht="24" customHeight="1" x14ac:dyDescent="0.2">
      <c r="A255" s="211" t="str">
        <f t="shared" si="85"/>
        <v/>
      </c>
      <c r="B255" s="209" t="str">
        <f t="shared" si="86"/>
        <v/>
      </c>
      <c r="C255" s="210"/>
      <c r="D255" s="211" t="str">
        <f t="shared" si="81"/>
        <v/>
      </c>
      <c r="E255" s="212"/>
      <c r="F255" s="213">
        <f t="shared" si="82"/>
        <v>0</v>
      </c>
      <c r="G255" s="267">
        <f t="shared" si="84"/>
        <v>0</v>
      </c>
    </row>
    <row r="256" spans="1:7" ht="24" customHeight="1" x14ac:dyDescent="0.2">
      <c r="A256" s="211" t="str">
        <f t="shared" si="85"/>
        <v/>
      </c>
      <c r="B256" s="209" t="str">
        <f t="shared" si="86"/>
        <v/>
      </c>
      <c r="C256" s="210"/>
      <c r="D256" s="211" t="str">
        <f t="shared" si="81"/>
        <v/>
      </c>
      <c r="E256" s="212"/>
      <c r="F256" s="213">
        <f t="shared" si="82"/>
        <v>0</v>
      </c>
      <c r="G256" s="267">
        <f t="shared" si="84"/>
        <v>0</v>
      </c>
    </row>
    <row r="257" spans="1:7" ht="24" customHeight="1" x14ac:dyDescent="0.2">
      <c r="A257" s="211" t="str">
        <f t="shared" si="85"/>
        <v/>
      </c>
      <c r="B257" s="209" t="str">
        <f t="shared" si="86"/>
        <v/>
      </c>
      <c r="C257" s="210"/>
      <c r="D257" s="211" t="str">
        <f t="shared" si="81"/>
        <v/>
      </c>
      <c r="E257" s="212"/>
      <c r="F257" s="213">
        <f t="shared" si="82"/>
        <v>0</v>
      </c>
      <c r="G257" s="267">
        <f t="shared" si="84"/>
        <v>0</v>
      </c>
    </row>
    <row r="258" spans="1:7" ht="24" customHeight="1" x14ac:dyDescent="0.2">
      <c r="A258" s="211" t="str">
        <f t="shared" si="85"/>
        <v/>
      </c>
      <c r="B258" s="209" t="str">
        <f t="shared" si="86"/>
        <v/>
      </c>
      <c r="C258" s="210"/>
      <c r="D258" s="211" t="str">
        <f t="shared" si="81"/>
        <v/>
      </c>
      <c r="E258" s="212"/>
      <c r="F258" s="213">
        <f t="shared" si="82"/>
        <v>0</v>
      </c>
      <c r="G258" s="267">
        <f t="shared" si="84"/>
        <v>0</v>
      </c>
    </row>
    <row r="259" spans="1:7" ht="24" customHeight="1" x14ac:dyDescent="0.2">
      <c r="A259" s="211" t="str">
        <f t="shared" si="85"/>
        <v/>
      </c>
      <c r="B259" s="209" t="str">
        <f t="shared" si="86"/>
        <v/>
      </c>
      <c r="C259" s="210"/>
      <c r="D259" s="211" t="str">
        <f t="shared" si="81"/>
        <v/>
      </c>
      <c r="E259" s="212"/>
      <c r="F259" s="213">
        <f t="shared" si="82"/>
        <v>0</v>
      </c>
      <c r="G259" s="267">
        <f t="shared" si="84"/>
        <v>0</v>
      </c>
    </row>
    <row r="260" spans="1:7" ht="24" customHeight="1" x14ac:dyDescent="0.2">
      <c r="A260" s="211" t="str">
        <f t="shared" si="85"/>
        <v/>
      </c>
      <c r="B260" s="209" t="str">
        <f t="shared" si="86"/>
        <v/>
      </c>
      <c r="C260" s="210"/>
      <c r="D260" s="211" t="str">
        <f t="shared" si="81"/>
        <v/>
      </c>
      <c r="E260" s="212"/>
      <c r="F260" s="213">
        <f t="shared" si="82"/>
        <v>0</v>
      </c>
      <c r="G260" s="267">
        <f t="shared" si="84"/>
        <v>0</v>
      </c>
    </row>
    <row r="261" spans="1:7" ht="24" customHeight="1" x14ac:dyDescent="0.2">
      <c r="A261" s="211" t="str">
        <f t="shared" si="85"/>
        <v/>
      </c>
      <c r="B261" s="209" t="str">
        <f t="shared" si="86"/>
        <v/>
      </c>
      <c r="C261" s="210"/>
      <c r="D261" s="211" t="str">
        <f t="shared" si="81"/>
        <v/>
      </c>
      <c r="E261" s="212"/>
      <c r="F261" s="213">
        <f t="shared" si="82"/>
        <v>0</v>
      </c>
      <c r="G261" s="267">
        <f t="shared" si="84"/>
        <v>0</v>
      </c>
    </row>
    <row r="262" spans="1:7" ht="24" customHeight="1" x14ac:dyDescent="0.2">
      <c r="A262" s="211" t="str">
        <f t="shared" si="85"/>
        <v/>
      </c>
      <c r="B262" s="209" t="str">
        <f t="shared" si="86"/>
        <v/>
      </c>
      <c r="C262" s="210"/>
      <c r="D262" s="211" t="str">
        <f t="shared" si="81"/>
        <v/>
      </c>
      <c r="E262" s="212"/>
      <c r="F262" s="213">
        <f t="shared" si="82"/>
        <v>0</v>
      </c>
      <c r="G262" s="267">
        <f t="shared" si="84"/>
        <v>0</v>
      </c>
    </row>
    <row r="263" spans="1:7" ht="24" customHeight="1" x14ac:dyDescent="0.2">
      <c r="A263" s="211" t="str">
        <f t="shared" si="85"/>
        <v/>
      </c>
      <c r="B263" s="209" t="str">
        <f t="shared" si="86"/>
        <v/>
      </c>
      <c r="C263" s="210"/>
      <c r="D263" s="211" t="str">
        <f t="shared" si="81"/>
        <v/>
      </c>
      <c r="E263" s="212"/>
      <c r="F263" s="214">
        <f t="shared" si="82"/>
        <v>0</v>
      </c>
      <c r="G263" s="267">
        <f t="shared" si="84"/>
        <v>0</v>
      </c>
    </row>
    <row r="264" spans="1:7" ht="24" customHeight="1" x14ac:dyDescent="0.2">
      <c r="A264" s="310"/>
      <c r="B264" s="299"/>
      <c r="C264" s="299"/>
      <c r="D264" s="294"/>
      <c r="E264" s="295"/>
      <c r="F264" s="311" t="s">
        <v>31</v>
      </c>
      <c r="G264" s="312">
        <f>SUBTOTAL(9,G250:G263)</f>
        <v>0</v>
      </c>
    </row>
    <row r="265" spans="1:7" ht="24" customHeight="1" x14ac:dyDescent="0.2">
      <c r="A265" s="310"/>
      <c r="B265" s="299"/>
      <c r="C265" s="313" t="s">
        <v>605</v>
      </c>
      <c r="D265" s="294"/>
      <c r="E265" s="295"/>
      <c r="F265" s="296"/>
      <c r="G265" s="314"/>
    </row>
    <row r="266" spans="1:7" ht="24" customHeight="1" x14ac:dyDescent="0.2">
      <c r="A266" s="211" t="str">
        <f t="shared" ref="A266:A267" si="87">IFERROR(VLOOKUP(C266,Tabla_Insumos,4,FALSE),"")</f>
        <v/>
      </c>
      <c r="B266" s="209">
        <f t="shared" ref="B266:B267" si="88">IFERROR(VLOOKUP(A266,Tabla_Indices,5,FALSE),"")</f>
        <v>0</v>
      </c>
      <c r="C266" s="210"/>
      <c r="D266" s="211" t="str">
        <f t="shared" ref="D266:D267" si="89">IFERROR(VLOOKUP(C266,Tabla_Insumos,2,FALSE),"")</f>
        <v/>
      </c>
      <c r="E266" s="212"/>
      <c r="F266" s="215">
        <f t="shared" ref="F266:F273" si="90">IFERROR(VLOOKUP(C266,Tabla_Insumos,3,FALSE),0)</f>
        <v>0</v>
      </c>
      <c r="G266" s="267">
        <f>ROUND(E266*F266,2)</f>
        <v>0</v>
      </c>
    </row>
    <row r="267" spans="1:7" ht="24" customHeight="1" x14ac:dyDescent="0.2">
      <c r="A267" s="211" t="str">
        <f t="shared" si="87"/>
        <v/>
      </c>
      <c r="B267" s="209">
        <f t="shared" si="88"/>
        <v>0</v>
      </c>
      <c r="C267" s="210"/>
      <c r="D267" s="211" t="str">
        <f t="shared" si="89"/>
        <v/>
      </c>
      <c r="E267" s="212"/>
      <c r="F267" s="215">
        <f t="shared" si="90"/>
        <v>0</v>
      </c>
      <c r="G267" s="267">
        <f>ROUND(E267*F267,2)</f>
        <v>0</v>
      </c>
    </row>
    <row r="268" spans="1:7" ht="24" customHeight="1" x14ac:dyDescent="0.2">
      <c r="A268" s="211" t="str">
        <f t="shared" ref="A268:A273" si="91">IFERROR(VLOOKUP(C268,Tabla_Insumos,4,FALSE),"")</f>
        <v/>
      </c>
      <c r="B268" s="209">
        <f t="shared" ref="B268:B273" si="92">IFERROR(VLOOKUP(A268,Tabla_Indices,5,FALSE),"")</f>
        <v>0</v>
      </c>
      <c r="C268" s="210"/>
      <c r="D268" s="211" t="str">
        <f t="shared" ref="D268:D273" si="93">IFERROR(VLOOKUP(C268,Tabla_Insumos,2,FALSE),"")</f>
        <v/>
      </c>
      <c r="E268" s="212"/>
      <c r="F268" s="215">
        <f t="shared" si="90"/>
        <v>0</v>
      </c>
      <c r="G268" s="267">
        <f t="shared" ref="G268:G273" si="94">ROUND(E268*F268,2)</f>
        <v>0</v>
      </c>
    </row>
    <row r="269" spans="1:7" ht="24" customHeight="1" x14ac:dyDescent="0.2">
      <c r="A269" s="211" t="str">
        <f t="shared" si="91"/>
        <v/>
      </c>
      <c r="B269" s="209">
        <f t="shared" si="92"/>
        <v>0</v>
      </c>
      <c r="C269" s="210"/>
      <c r="D269" s="211" t="str">
        <f t="shared" si="93"/>
        <v/>
      </c>
      <c r="E269" s="212"/>
      <c r="F269" s="215">
        <f t="shared" si="90"/>
        <v>0</v>
      </c>
      <c r="G269" s="267">
        <f t="shared" si="94"/>
        <v>0</v>
      </c>
    </row>
    <row r="270" spans="1:7" ht="24" customHeight="1" x14ac:dyDescent="0.2">
      <c r="A270" s="211" t="str">
        <f t="shared" si="91"/>
        <v/>
      </c>
      <c r="B270" s="209">
        <f t="shared" si="92"/>
        <v>0</v>
      </c>
      <c r="C270" s="210"/>
      <c r="D270" s="211" t="str">
        <f t="shared" si="93"/>
        <v/>
      </c>
      <c r="E270" s="212"/>
      <c r="F270" s="213">
        <f t="shared" si="90"/>
        <v>0</v>
      </c>
      <c r="G270" s="267">
        <f t="shared" si="94"/>
        <v>0</v>
      </c>
    </row>
    <row r="271" spans="1:7" ht="24" customHeight="1" x14ac:dyDescent="0.2">
      <c r="A271" s="211" t="str">
        <f t="shared" si="91"/>
        <v/>
      </c>
      <c r="B271" s="209">
        <f t="shared" si="92"/>
        <v>0</v>
      </c>
      <c r="C271" s="210"/>
      <c r="D271" s="211" t="str">
        <f t="shared" si="93"/>
        <v/>
      </c>
      <c r="E271" s="212"/>
      <c r="F271" s="213">
        <f t="shared" si="90"/>
        <v>0</v>
      </c>
      <c r="G271" s="267">
        <f t="shared" si="94"/>
        <v>0</v>
      </c>
    </row>
    <row r="272" spans="1:7" ht="24" customHeight="1" x14ac:dyDescent="0.2">
      <c r="A272" s="211" t="str">
        <f t="shared" si="91"/>
        <v/>
      </c>
      <c r="B272" s="209">
        <f t="shared" si="92"/>
        <v>0</v>
      </c>
      <c r="C272" s="210"/>
      <c r="D272" s="211" t="str">
        <f t="shared" si="93"/>
        <v/>
      </c>
      <c r="E272" s="212"/>
      <c r="F272" s="213">
        <f t="shared" si="90"/>
        <v>0</v>
      </c>
      <c r="G272" s="267">
        <f t="shared" si="94"/>
        <v>0</v>
      </c>
    </row>
    <row r="273" spans="1:7" ht="24" customHeight="1" x14ac:dyDescent="0.2">
      <c r="A273" s="211" t="str">
        <f t="shared" si="91"/>
        <v/>
      </c>
      <c r="B273" s="209">
        <f t="shared" si="92"/>
        <v>0</v>
      </c>
      <c r="C273" s="210"/>
      <c r="D273" s="211" t="str">
        <f t="shared" si="93"/>
        <v/>
      </c>
      <c r="E273" s="212"/>
      <c r="F273" s="213">
        <f t="shared" si="90"/>
        <v>0</v>
      </c>
      <c r="G273" s="267">
        <f t="shared" si="94"/>
        <v>0</v>
      </c>
    </row>
    <row r="274" spans="1:7" ht="24" customHeight="1" x14ac:dyDescent="0.2">
      <c r="A274" s="310"/>
      <c r="B274" s="299"/>
      <c r="C274" s="299"/>
      <c r="D274" s="294"/>
      <c r="E274" s="295"/>
      <c r="F274" s="311" t="s">
        <v>32</v>
      </c>
      <c r="G274" s="312">
        <f>SUBTOTAL(9,G266:G273)</f>
        <v>0</v>
      </c>
    </row>
    <row r="275" spans="1:7" ht="24" customHeight="1" x14ac:dyDescent="0.2">
      <c r="A275" s="310"/>
      <c r="B275" s="299"/>
      <c r="C275" s="313" t="s">
        <v>606</v>
      </c>
      <c r="D275" s="294"/>
      <c r="E275" s="295"/>
      <c r="F275" s="296"/>
      <c r="G275" s="314"/>
    </row>
    <row r="276" spans="1:7" ht="24" customHeight="1" x14ac:dyDescent="0.2">
      <c r="A276" s="211" t="str">
        <f t="shared" ref="A276:A284" si="95">IFERROR(VLOOKUP(C276,Tabla_Insumos,4,FALSE),"")</f>
        <v/>
      </c>
      <c r="B276" s="209" t="str">
        <f t="shared" ref="B276:B284" si="96">IFERROR(VLOOKUP(C276,Tabla_Insumos,5,FALSE),"")</f>
        <v/>
      </c>
      <c r="C276" s="210"/>
      <c r="D276" s="211" t="str">
        <f t="shared" ref="D276:D284" si="97">IFERROR(VLOOKUP(C276,Tabla_Insumos,2,FALSE),"")</f>
        <v/>
      </c>
      <c r="E276" s="212"/>
      <c r="F276" s="213">
        <f t="shared" ref="F276:F284" si="98">IFERROR(VLOOKUP(C276,Tabla_Insumos,3,FALSE),0)</f>
        <v>0</v>
      </c>
      <c r="G276" s="267">
        <f t="shared" ref="G276:G284" si="99">ROUND(E276*F276,2)</f>
        <v>0</v>
      </c>
    </row>
    <row r="277" spans="1:7" ht="24" customHeight="1" x14ac:dyDescent="0.2">
      <c r="A277" s="211" t="str">
        <f t="shared" si="95"/>
        <v/>
      </c>
      <c r="B277" s="209" t="str">
        <f t="shared" si="96"/>
        <v/>
      </c>
      <c r="C277" s="210"/>
      <c r="D277" s="211" t="str">
        <f t="shared" si="97"/>
        <v/>
      </c>
      <c r="E277" s="212"/>
      <c r="F277" s="213">
        <f t="shared" si="98"/>
        <v>0</v>
      </c>
      <c r="G277" s="267">
        <f t="shared" si="99"/>
        <v>0</v>
      </c>
    </row>
    <row r="278" spans="1:7" ht="24" customHeight="1" x14ac:dyDescent="0.2">
      <c r="A278" s="211" t="str">
        <f t="shared" si="95"/>
        <v/>
      </c>
      <c r="B278" s="209" t="str">
        <f t="shared" si="96"/>
        <v/>
      </c>
      <c r="C278" s="210"/>
      <c r="D278" s="211" t="str">
        <f t="shared" si="97"/>
        <v/>
      </c>
      <c r="E278" s="212"/>
      <c r="F278" s="213">
        <f t="shared" si="98"/>
        <v>0</v>
      </c>
      <c r="G278" s="267">
        <f t="shared" si="99"/>
        <v>0</v>
      </c>
    </row>
    <row r="279" spans="1:7" ht="24" customHeight="1" x14ac:dyDescent="0.2">
      <c r="A279" s="211" t="str">
        <f t="shared" si="95"/>
        <v/>
      </c>
      <c r="B279" s="209" t="str">
        <f t="shared" si="96"/>
        <v/>
      </c>
      <c r="C279" s="210"/>
      <c r="D279" s="211" t="str">
        <f t="shared" si="97"/>
        <v/>
      </c>
      <c r="E279" s="212"/>
      <c r="F279" s="213">
        <f t="shared" si="98"/>
        <v>0</v>
      </c>
      <c r="G279" s="267">
        <f t="shared" si="99"/>
        <v>0</v>
      </c>
    </row>
    <row r="280" spans="1:7" ht="24" customHeight="1" x14ac:dyDescent="0.2">
      <c r="A280" s="211" t="str">
        <f t="shared" si="95"/>
        <v/>
      </c>
      <c r="B280" s="209" t="str">
        <f t="shared" si="96"/>
        <v/>
      </c>
      <c r="C280" s="210"/>
      <c r="D280" s="211" t="str">
        <f t="shared" si="97"/>
        <v/>
      </c>
      <c r="E280" s="212"/>
      <c r="F280" s="213">
        <f t="shared" si="98"/>
        <v>0</v>
      </c>
      <c r="G280" s="267">
        <f t="shared" si="99"/>
        <v>0</v>
      </c>
    </row>
    <row r="281" spans="1:7" ht="24" customHeight="1" x14ac:dyDescent="0.2">
      <c r="A281" s="211" t="str">
        <f t="shared" si="95"/>
        <v/>
      </c>
      <c r="B281" s="209" t="str">
        <f t="shared" si="96"/>
        <v/>
      </c>
      <c r="C281" s="210"/>
      <c r="D281" s="211" t="str">
        <f t="shared" si="97"/>
        <v/>
      </c>
      <c r="E281" s="212"/>
      <c r="F281" s="213">
        <f t="shared" si="98"/>
        <v>0</v>
      </c>
      <c r="G281" s="267">
        <f t="shared" si="99"/>
        <v>0</v>
      </c>
    </row>
    <row r="282" spans="1:7" ht="24" customHeight="1" x14ac:dyDescent="0.2">
      <c r="A282" s="211" t="str">
        <f t="shared" si="95"/>
        <v/>
      </c>
      <c r="B282" s="209" t="str">
        <f t="shared" si="96"/>
        <v/>
      </c>
      <c r="C282" s="210"/>
      <c r="D282" s="211" t="str">
        <f t="shared" si="97"/>
        <v/>
      </c>
      <c r="E282" s="212"/>
      <c r="F282" s="213">
        <f t="shared" si="98"/>
        <v>0</v>
      </c>
      <c r="G282" s="267">
        <f t="shared" si="99"/>
        <v>0</v>
      </c>
    </row>
    <row r="283" spans="1:7" ht="24" customHeight="1" x14ac:dyDescent="0.2">
      <c r="A283" s="211" t="str">
        <f t="shared" si="95"/>
        <v/>
      </c>
      <c r="B283" s="209" t="str">
        <f t="shared" si="96"/>
        <v/>
      </c>
      <c r="C283" s="210"/>
      <c r="D283" s="211" t="str">
        <f t="shared" si="97"/>
        <v/>
      </c>
      <c r="E283" s="212"/>
      <c r="F283" s="213">
        <f t="shared" si="98"/>
        <v>0</v>
      </c>
      <c r="G283" s="267">
        <f t="shared" si="99"/>
        <v>0</v>
      </c>
    </row>
    <row r="284" spans="1:7" ht="24" customHeight="1" x14ac:dyDescent="0.2">
      <c r="A284" s="211" t="str">
        <f t="shared" si="95"/>
        <v/>
      </c>
      <c r="B284" s="209" t="str">
        <f t="shared" si="96"/>
        <v/>
      </c>
      <c r="C284" s="210"/>
      <c r="D284" s="211" t="str">
        <f t="shared" si="97"/>
        <v/>
      </c>
      <c r="E284" s="212"/>
      <c r="F284" s="213">
        <f t="shared" si="98"/>
        <v>0</v>
      </c>
      <c r="G284" s="267">
        <f t="shared" si="99"/>
        <v>0</v>
      </c>
    </row>
    <row r="285" spans="1:7" ht="24" customHeight="1" x14ac:dyDescent="0.2">
      <c r="A285" s="315"/>
      <c r="B285" s="294"/>
      <c r="C285" s="299"/>
      <c r="D285" s="294"/>
      <c r="E285" s="295"/>
      <c r="F285" s="311" t="s">
        <v>33</v>
      </c>
      <c r="G285" s="312">
        <f>SUBTOTAL(9,G276:G284)</f>
        <v>0</v>
      </c>
    </row>
    <row r="286" spans="1:7" ht="24" customHeight="1" x14ac:dyDescent="0.2">
      <c r="A286" s="316"/>
      <c r="B286" s="294"/>
      <c r="C286" s="299"/>
      <c r="D286" s="294"/>
      <c r="E286" s="295"/>
      <c r="F286" s="296"/>
      <c r="G286" s="314"/>
    </row>
    <row r="287" spans="1:7" ht="24" customHeight="1" x14ac:dyDescent="0.2">
      <c r="A287" s="317">
        <f>B245</f>
        <v>6</v>
      </c>
      <c r="B287" s="318" t="str">
        <f>C245</f>
        <v>Luminaria LED de potencia 110w</v>
      </c>
      <c r="C287" s="306"/>
      <c r="D287" s="306" t="s">
        <v>34</v>
      </c>
      <c r="E287" s="307"/>
      <c r="F287" s="319" t="s">
        <v>35</v>
      </c>
      <c r="G287" s="320">
        <f>SUBTOTAL(9,G250:G286)</f>
        <v>0</v>
      </c>
    </row>
    <row r="289" spans="1:7" ht="24" customHeight="1" x14ac:dyDescent="0.2">
      <c r="A289" s="279" t="s">
        <v>37</v>
      </c>
      <c r="B289" s="280"/>
      <c r="C289" s="280"/>
      <c r="D289" s="280"/>
      <c r="E289" s="280"/>
      <c r="F289" s="280"/>
      <c r="G289" s="281"/>
    </row>
    <row r="290" spans="1:7" ht="24" customHeight="1" x14ac:dyDescent="0.2">
      <c r="A290" s="282" t="s">
        <v>602</v>
      </c>
      <c r="B290" s="283" t="str">
        <f>Comitente</f>
        <v>DIRECCIÓN DE RECURSOS ENERGETICOS</v>
      </c>
      <c r="C290" s="284"/>
      <c r="D290" s="285"/>
      <c r="E290" s="285"/>
      <c r="F290" s="286"/>
      <c r="G290" s="287"/>
    </row>
    <row r="291" spans="1:7" ht="24" customHeight="1" x14ac:dyDescent="0.2">
      <c r="A291" s="282" t="s">
        <v>603</v>
      </c>
      <c r="B291" s="283">
        <f>Contratista</f>
        <v>0</v>
      </c>
      <c r="C291" s="288"/>
      <c r="D291" s="288"/>
      <c r="E291" s="288"/>
      <c r="F291" s="289"/>
      <c r="G291" s="290"/>
    </row>
    <row r="292" spans="1:7" ht="24" customHeight="1" x14ac:dyDescent="0.2">
      <c r="A292" s="282" t="s">
        <v>24</v>
      </c>
      <c r="B292" s="283" t="str">
        <f>Obra</f>
        <v xml:space="preserve">Iluminación Calle Chacabuco (R.P. N°64) desde Calle N°8 hasta Calle N°11 </v>
      </c>
      <c r="C292" s="288"/>
      <c r="D292" s="288"/>
      <c r="E292" s="288"/>
      <c r="F292" s="289" t="s">
        <v>38</v>
      </c>
      <c r="G292" s="291">
        <f>Fecha_Base</f>
        <v>0</v>
      </c>
    </row>
    <row r="293" spans="1:7" ht="24" customHeight="1" x14ac:dyDescent="0.2">
      <c r="A293" s="292" t="s">
        <v>601</v>
      </c>
      <c r="B293" s="293" t="str">
        <f>Ubicación</f>
        <v>Departamento Pocito</v>
      </c>
      <c r="C293" s="293"/>
      <c r="D293" s="294"/>
      <c r="E293" s="295"/>
      <c r="F293" s="296"/>
      <c r="G293" s="297"/>
    </row>
    <row r="294" spans="1:7" ht="24" customHeight="1" x14ac:dyDescent="0.2">
      <c r="A294" s="292" t="s">
        <v>39</v>
      </c>
      <c r="B294" s="298" t="str">
        <f>IFERROR(VALUE(LEFT(B295,FIND(".",B295)-1)),"")</f>
        <v/>
      </c>
      <c r="C294" s="299" t="str">
        <f>IFERROR(VLOOKUP(B294,Tabla_CyP,2,FALSE),"")</f>
        <v/>
      </c>
      <c r="D294" s="299"/>
      <c r="E294" s="295"/>
      <c r="F294" s="296"/>
      <c r="G294" s="297"/>
    </row>
    <row r="295" spans="1:7" ht="24" customHeight="1" x14ac:dyDescent="0.2">
      <c r="A295" s="292" t="s">
        <v>25</v>
      </c>
      <c r="B295" s="300">
        <f>IFERROR(VLOOKUP(COUNTIF($A$1:A295,"ANALISIS DE PRECIOS"),Tabla_NumeroItem,2,FALSE),"")</f>
        <v>7</v>
      </c>
      <c r="C295" s="299" t="str">
        <f>IFERROR(VLOOKUP(B295,Tabla_CyP,2,FALSE),"")</f>
        <v>Tendido de Conductor 3x1x25/50mm</v>
      </c>
      <c r="D295" s="294"/>
      <c r="E295" s="295"/>
      <c r="F295" s="289" t="s">
        <v>26</v>
      </c>
      <c r="G295" s="301" t="str">
        <f>IFERROR(VLOOKUP(B295,Tabla_CyP,4,FALSE),"")</f>
        <v>Un.</v>
      </c>
    </row>
    <row r="296" spans="1:7" ht="24" customHeight="1" x14ac:dyDescent="0.2">
      <c r="A296" s="292"/>
      <c r="B296" s="293"/>
      <c r="C296" s="299"/>
      <c r="D296" s="294"/>
      <c r="E296" s="295"/>
      <c r="F296" s="296"/>
      <c r="G296" s="297"/>
    </row>
    <row r="297" spans="1:7" ht="24" customHeight="1" x14ac:dyDescent="0.2">
      <c r="A297" s="354" t="s">
        <v>507</v>
      </c>
      <c r="B297" s="355"/>
      <c r="C297" s="356" t="s">
        <v>0</v>
      </c>
      <c r="D297" s="356" t="s">
        <v>27</v>
      </c>
      <c r="E297" s="358" t="s">
        <v>28</v>
      </c>
      <c r="F297" s="352" t="s">
        <v>29</v>
      </c>
      <c r="G297" s="352" t="s">
        <v>30</v>
      </c>
    </row>
    <row r="298" spans="1:7" s="217" customFormat="1" ht="24" customHeight="1" x14ac:dyDescent="0.2">
      <c r="A298" s="302" t="s">
        <v>508</v>
      </c>
      <c r="B298" s="302" t="s">
        <v>509</v>
      </c>
      <c r="C298" s="357"/>
      <c r="D298" s="357"/>
      <c r="E298" s="359"/>
      <c r="F298" s="353"/>
      <c r="G298" s="353"/>
    </row>
    <row r="299" spans="1:7" ht="24" customHeight="1" x14ac:dyDescent="0.2">
      <c r="A299" s="303"/>
      <c r="B299" s="304"/>
      <c r="C299" s="305" t="s">
        <v>604</v>
      </c>
      <c r="D299" s="306"/>
      <c r="E299" s="307"/>
      <c r="F299" s="308"/>
      <c r="G299" s="309"/>
    </row>
    <row r="300" spans="1:7" ht="24" customHeight="1" x14ac:dyDescent="0.2">
      <c r="A300" s="211" t="str">
        <f t="shared" ref="A300:A313" si="100">IFERROR(VLOOKUP(C300,Tabla_Insumos,4,FALSE),"")</f>
        <v/>
      </c>
      <c r="B300" s="209" t="str">
        <f>IFERROR(VLOOKUP(C300,Tabla_Insumos,5,FALSE),"")</f>
        <v/>
      </c>
      <c r="C300" s="335"/>
      <c r="D300" s="211" t="str">
        <f t="shared" ref="D300:D313" si="101">IFERROR(VLOOKUP(C300,Tabla_Insumos,2,FALSE),"")</f>
        <v/>
      </c>
      <c r="E300" s="338"/>
      <c r="F300" s="213">
        <f t="shared" ref="F300:F313" si="102">IFERROR(VLOOKUP(C300,Tabla_Insumos,3,FALSE),0)</f>
        <v>0</v>
      </c>
      <c r="G300" s="267">
        <f>ROUND(E300*F300,2)</f>
        <v>0</v>
      </c>
    </row>
    <row r="301" spans="1:7" ht="24" customHeight="1" x14ac:dyDescent="0.2">
      <c r="A301" s="211" t="str">
        <f t="shared" si="100"/>
        <v/>
      </c>
      <c r="B301" s="209" t="str">
        <f t="shared" ref="B301:B313" si="103">IFERROR(VLOOKUP(C301,Tabla_Insumos,5,FALSE),"")</f>
        <v/>
      </c>
      <c r="C301" s="335"/>
      <c r="D301" s="211" t="str">
        <f t="shared" si="101"/>
        <v/>
      </c>
      <c r="E301" s="338"/>
      <c r="F301" s="213">
        <f t="shared" si="102"/>
        <v>0</v>
      </c>
      <c r="G301" s="267">
        <f t="shared" ref="G301:G313" si="104">ROUND(E301*F301,2)</f>
        <v>0</v>
      </c>
    </row>
    <row r="302" spans="1:7" ht="24" customHeight="1" x14ac:dyDescent="0.2">
      <c r="A302" s="211" t="str">
        <f t="shared" si="100"/>
        <v/>
      </c>
      <c r="B302" s="209" t="str">
        <f t="shared" si="103"/>
        <v/>
      </c>
      <c r="C302" s="335"/>
      <c r="D302" s="211" t="str">
        <f t="shared" si="101"/>
        <v/>
      </c>
      <c r="E302" s="338"/>
      <c r="F302" s="213">
        <f t="shared" si="102"/>
        <v>0</v>
      </c>
      <c r="G302" s="267">
        <f t="shared" si="104"/>
        <v>0</v>
      </c>
    </row>
    <row r="303" spans="1:7" ht="24" customHeight="1" x14ac:dyDescent="0.2">
      <c r="A303" s="211" t="str">
        <f t="shared" si="100"/>
        <v/>
      </c>
      <c r="B303" s="209" t="str">
        <f t="shared" si="103"/>
        <v/>
      </c>
      <c r="C303" s="335"/>
      <c r="D303" s="211" t="str">
        <f t="shared" si="101"/>
        <v/>
      </c>
      <c r="E303" s="338"/>
      <c r="F303" s="213">
        <f t="shared" si="102"/>
        <v>0</v>
      </c>
      <c r="G303" s="267">
        <f t="shared" si="104"/>
        <v>0</v>
      </c>
    </row>
    <row r="304" spans="1:7" ht="24" customHeight="1" x14ac:dyDescent="0.2">
      <c r="A304" s="211" t="str">
        <f t="shared" si="100"/>
        <v/>
      </c>
      <c r="B304" s="209" t="str">
        <f t="shared" si="103"/>
        <v/>
      </c>
      <c r="C304" s="335"/>
      <c r="D304" s="211" t="str">
        <f t="shared" si="101"/>
        <v/>
      </c>
      <c r="E304" s="338"/>
      <c r="F304" s="213">
        <f t="shared" si="102"/>
        <v>0</v>
      </c>
      <c r="G304" s="267">
        <f t="shared" si="104"/>
        <v>0</v>
      </c>
    </row>
    <row r="305" spans="1:7" ht="24" customHeight="1" x14ac:dyDescent="0.2">
      <c r="A305" s="211" t="str">
        <f t="shared" si="100"/>
        <v/>
      </c>
      <c r="B305" s="209" t="str">
        <f t="shared" si="103"/>
        <v/>
      </c>
      <c r="C305" s="335"/>
      <c r="D305" s="211" t="str">
        <f t="shared" si="101"/>
        <v/>
      </c>
      <c r="E305" s="338"/>
      <c r="F305" s="213">
        <f t="shared" si="102"/>
        <v>0</v>
      </c>
      <c r="G305" s="267">
        <f t="shared" si="104"/>
        <v>0</v>
      </c>
    </row>
    <row r="306" spans="1:7" ht="24" customHeight="1" x14ac:dyDescent="0.2">
      <c r="A306" s="211" t="str">
        <f t="shared" si="100"/>
        <v/>
      </c>
      <c r="B306" s="209" t="str">
        <f t="shared" si="103"/>
        <v/>
      </c>
      <c r="C306" s="335"/>
      <c r="D306" s="211" t="str">
        <f t="shared" si="101"/>
        <v/>
      </c>
      <c r="E306" s="338"/>
      <c r="F306" s="213">
        <f t="shared" si="102"/>
        <v>0</v>
      </c>
      <c r="G306" s="267">
        <f t="shared" si="104"/>
        <v>0</v>
      </c>
    </row>
    <row r="307" spans="1:7" ht="24" customHeight="1" x14ac:dyDescent="0.2">
      <c r="A307" s="211" t="str">
        <f t="shared" si="100"/>
        <v/>
      </c>
      <c r="B307" s="209" t="str">
        <f t="shared" si="103"/>
        <v/>
      </c>
      <c r="C307" s="335"/>
      <c r="D307" s="211" t="str">
        <f t="shared" si="101"/>
        <v/>
      </c>
      <c r="E307" s="338"/>
      <c r="F307" s="213">
        <f t="shared" si="102"/>
        <v>0</v>
      </c>
      <c r="G307" s="267">
        <f t="shared" si="104"/>
        <v>0</v>
      </c>
    </row>
    <row r="308" spans="1:7" ht="24" customHeight="1" x14ac:dyDescent="0.2">
      <c r="A308" s="211" t="str">
        <f t="shared" si="100"/>
        <v/>
      </c>
      <c r="B308" s="209" t="str">
        <f t="shared" si="103"/>
        <v/>
      </c>
      <c r="C308" s="335"/>
      <c r="D308" s="211" t="str">
        <f t="shared" si="101"/>
        <v/>
      </c>
      <c r="E308" s="338"/>
      <c r="F308" s="213">
        <f t="shared" si="102"/>
        <v>0</v>
      </c>
      <c r="G308" s="267">
        <f t="shared" si="104"/>
        <v>0</v>
      </c>
    </row>
    <row r="309" spans="1:7" ht="24" customHeight="1" x14ac:dyDescent="0.2">
      <c r="A309" s="211" t="str">
        <f t="shared" si="100"/>
        <v/>
      </c>
      <c r="B309" s="209" t="str">
        <f t="shared" si="103"/>
        <v/>
      </c>
      <c r="C309" s="335"/>
      <c r="D309" s="211" t="str">
        <f t="shared" si="101"/>
        <v/>
      </c>
      <c r="E309" s="338"/>
      <c r="F309" s="213">
        <f t="shared" si="102"/>
        <v>0</v>
      </c>
      <c r="G309" s="267">
        <f t="shared" si="104"/>
        <v>0</v>
      </c>
    </row>
    <row r="310" spans="1:7" ht="24" customHeight="1" x14ac:dyDescent="0.2">
      <c r="A310" s="211" t="str">
        <f t="shared" si="100"/>
        <v/>
      </c>
      <c r="B310" s="209" t="str">
        <f t="shared" si="103"/>
        <v/>
      </c>
      <c r="C310" s="335"/>
      <c r="D310" s="211" t="str">
        <f t="shared" si="101"/>
        <v/>
      </c>
      <c r="E310" s="338"/>
      <c r="F310" s="213">
        <f t="shared" si="102"/>
        <v>0</v>
      </c>
      <c r="G310" s="267">
        <f t="shared" si="104"/>
        <v>0</v>
      </c>
    </row>
    <row r="311" spans="1:7" ht="24" customHeight="1" x14ac:dyDescent="0.2">
      <c r="A311" s="211" t="str">
        <f t="shared" si="100"/>
        <v/>
      </c>
      <c r="B311" s="209" t="str">
        <f t="shared" si="103"/>
        <v/>
      </c>
      <c r="C311" s="335"/>
      <c r="D311" s="211" t="str">
        <f t="shared" si="101"/>
        <v/>
      </c>
      <c r="E311" s="338"/>
      <c r="F311" s="213">
        <f t="shared" si="102"/>
        <v>0</v>
      </c>
      <c r="G311" s="267">
        <f t="shared" si="104"/>
        <v>0</v>
      </c>
    </row>
    <row r="312" spans="1:7" ht="24" customHeight="1" x14ac:dyDescent="0.2">
      <c r="A312" s="211" t="str">
        <f t="shared" si="100"/>
        <v/>
      </c>
      <c r="B312" s="209" t="str">
        <f t="shared" si="103"/>
        <v/>
      </c>
      <c r="C312" s="335"/>
      <c r="D312" s="211" t="str">
        <f t="shared" si="101"/>
        <v/>
      </c>
      <c r="E312" s="338"/>
      <c r="F312" s="213">
        <f t="shared" si="102"/>
        <v>0</v>
      </c>
      <c r="G312" s="267">
        <f t="shared" si="104"/>
        <v>0</v>
      </c>
    </row>
    <row r="313" spans="1:7" ht="24" customHeight="1" x14ac:dyDescent="0.2">
      <c r="A313" s="211" t="str">
        <f t="shared" si="100"/>
        <v/>
      </c>
      <c r="B313" s="209" t="str">
        <f t="shared" si="103"/>
        <v/>
      </c>
      <c r="C313" s="335"/>
      <c r="D313" s="211" t="str">
        <f t="shared" si="101"/>
        <v/>
      </c>
      <c r="E313" s="338"/>
      <c r="F313" s="214">
        <f t="shared" si="102"/>
        <v>0</v>
      </c>
      <c r="G313" s="267">
        <f t="shared" si="104"/>
        <v>0</v>
      </c>
    </row>
    <row r="314" spans="1:7" ht="24" customHeight="1" x14ac:dyDescent="0.2">
      <c r="A314" s="310"/>
      <c r="B314" s="299"/>
      <c r="C314" s="299"/>
      <c r="D314" s="294"/>
      <c r="E314" s="295"/>
      <c r="F314" s="311" t="s">
        <v>31</v>
      </c>
      <c r="G314" s="312">
        <f>SUBTOTAL(9,G300:G313)</f>
        <v>0</v>
      </c>
    </row>
    <row r="315" spans="1:7" ht="24" customHeight="1" x14ac:dyDescent="0.2">
      <c r="A315" s="310"/>
      <c r="B315" s="299"/>
      <c r="C315" s="313" t="s">
        <v>605</v>
      </c>
      <c r="D315" s="294"/>
      <c r="E315" s="295"/>
      <c r="F315" s="296"/>
      <c r="G315" s="314"/>
    </row>
    <row r="316" spans="1:7" ht="24" customHeight="1" x14ac:dyDescent="0.2">
      <c r="A316" s="211" t="str">
        <f t="shared" ref="A316:A323" si="105">IFERROR(VLOOKUP(C316,Tabla_Insumos,4,FALSE),"")</f>
        <v/>
      </c>
      <c r="B316" s="209">
        <f t="shared" ref="B316:B323" si="106">IFERROR(VLOOKUP(A316,Tabla_Indices,5,FALSE),"")</f>
        <v>0</v>
      </c>
      <c r="C316" s="210"/>
      <c r="D316" s="211" t="str">
        <f t="shared" ref="D316:D327" si="107">IFERROR(VLOOKUP(C316,Tabla_Insumos,2,FALSE),"")</f>
        <v/>
      </c>
      <c r="E316" s="212"/>
      <c r="F316" s="215">
        <f t="shared" ref="F316:F323" si="108">IFERROR(VLOOKUP(C316,Tabla_Insumos,3,FALSE),0)</f>
        <v>0</v>
      </c>
      <c r="G316" s="267">
        <f>ROUND(E316*F316,2)</f>
        <v>0</v>
      </c>
    </row>
    <row r="317" spans="1:7" ht="24" customHeight="1" x14ac:dyDescent="0.2">
      <c r="A317" s="211" t="str">
        <f t="shared" si="105"/>
        <v/>
      </c>
      <c r="B317" s="209">
        <f t="shared" si="106"/>
        <v>0</v>
      </c>
      <c r="C317" s="210"/>
      <c r="D317" s="211" t="str">
        <f t="shared" si="107"/>
        <v/>
      </c>
      <c r="E317" s="212"/>
      <c r="F317" s="215">
        <f t="shared" si="108"/>
        <v>0</v>
      </c>
      <c r="G317" s="267">
        <f>ROUND(E317*F317,2)</f>
        <v>0</v>
      </c>
    </row>
    <row r="318" spans="1:7" ht="24" customHeight="1" x14ac:dyDescent="0.2">
      <c r="A318" s="211" t="str">
        <f t="shared" si="105"/>
        <v/>
      </c>
      <c r="B318" s="209">
        <f t="shared" si="106"/>
        <v>0</v>
      </c>
      <c r="C318" s="210"/>
      <c r="D318" s="211" t="str">
        <f t="shared" si="107"/>
        <v/>
      </c>
      <c r="E318" s="212"/>
      <c r="F318" s="215">
        <f t="shared" si="108"/>
        <v>0</v>
      </c>
      <c r="G318" s="267">
        <f t="shared" ref="G318:G323" si="109">ROUND(E318*F318,2)</f>
        <v>0</v>
      </c>
    </row>
    <row r="319" spans="1:7" ht="24" customHeight="1" x14ac:dyDescent="0.2">
      <c r="A319" s="211" t="str">
        <f t="shared" si="105"/>
        <v/>
      </c>
      <c r="B319" s="209">
        <f t="shared" si="106"/>
        <v>0</v>
      </c>
      <c r="C319" s="210"/>
      <c r="D319" s="211" t="str">
        <f t="shared" si="107"/>
        <v/>
      </c>
      <c r="E319" s="212"/>
      <c r="F319" s="215">
        <f t="shared" si="108"/>
        <v>0</v>
      </c>
      <c r="G319" s="267">
        <f t="shared" si="109"/>
        <v>0</v>
      </c>
    </row>
    <row r="320" spans="1:7" ht="24" customHeight="1" x14ac:dyDescent="0.2">
      <c r="A320" s="211" t="str">
        <f t="shared" si="105"/>
        <v/>
      </c>
      <c r="B320" s="209">
        <f t="shared" si="106"/>
        <v>0</v>
      </c>
      <c r="C320" s="210"/>
      <c r="D320" s="211" t="str">
        <f t="shared" si="107"/>
        <v/>
      </c>
      <c r="E320" s="212"/>
      <c r="F320" s="213">
        <f t="shared" si="108"/>
        <v>0</v>
      </c>
      <c r="G320" s="267">
        <f t="shared" si="109"/>
        <v>0</v>
      </c>
    </row>
    <row r="321" spans="1:7" ht="24" customHeight="1" x14ac:dyDescent="0.2">
      <c r="A321" s="211" t="str">
        <f t="shared" si="105"/>
        <v/>
      </c>
      <c r="B321" s="209">
        <f t="shared" si="106"/>
        <v>0</v>
      </c>
      <c r="C321" s="210"/>
      <c r="D321" s="211" t="str">
        <f t="shared" si="107"/>
        <v/>
      </c>
      <c r="E321" s="212"/>
      <c r="F321" s="213">
        <f t="shared" si="108"/>
        <v>0</v>
      </c>
      <c r="G321" s="267">
        <f t="shared" si="109"/>
        <v>0</v>
      </c>
    </row>
    <row r="322" spans="1:7" ht="24" customHeight="1" x14ac:dyDescent="0.2">
      <c r="A322" s="211" t="str">
        <f t="shared" si="105"/>
        <v/>
      </c>
      <c r="B322" s="209">
        <f t="shared" si="106"/>
        <v>0</v>
      </c>
      <c r="C322" s="210"/>
      <c r="D322" s="211" t="str">
        <f t="shared" si="107"/>
        <v/>
      </c>
      <c r="E322" s="212"/>
      <c r="F322" s="213">
        <f t="shared" si="108"/>
        <v>0</v>
      </c>
      <c r="G322" s="267">
        <f t="shared" si="109"/>
        <v>0</v>
      </c>
    </row>
    <row r="323" spans="1:7" ht="24" customHeight="1" x14ac:dyDescent="0.2">
      <c r="A323" s="211" t="str">
        <f t="shared" si="105"/>
        <v/>
      </c>
      <c r="B323" s="209">
        <f t="shared" si="106"/>
        <v>0</v>
      </c>
      <c r="C323" s="210"/>
      <c r="D323" s="211" t="str">
        <f t="shared" si="107"/>
        <v/>
      </c>
      <c r="E323" s="212"/>
      <c r="F323" s="213">
        <f t="shared" si="108"/>
        <v>0</v>
      </c>
      <c r="G323" s="267">
        <f t="shared" si="109"/>
        <v>0</v>
      </c>
    </row>
    <row r="324" spans="1:7" ht="24" customHeight="1" x14ac:dyDescent="0.2">
      <c r="A324" s="310"/>
      <c r="B324" s="299"/>
      <c r="C324" s="299"/>
      <c r="D324" s="295"/>
      <c r="E324" s="295"/>
      <c r="F324" s="311" t="s">
        <v>32</v>
      </c>
      <c r="G324" s="312">
        <f>SUBTOTAL(9,G316:G323)</f>
        <v>0</v>
      </c>
    </row>
    <row r="325" spans="1:7" ht="24" customHeight="1" x14ac:dyDescent="0.2">
      <c r="A325" s="310"/>
      <c r="B325" s="299"/>
      <c r="C325" s="313" t="s">
        <v>606</v>
      </c>
      <c r="D325" s="295"/>
      <c r="E325" s="295"/>
      <c r="F325" s="296"/>
      <c r="G325" s="314"/>
    </row>
    <row r="326" spans="1:7" ht="24" customHeight="1" x14ac:dyDescent="0.2">
      <c r="A326" s="211" t="str">
        <f t="shared" ref="A326:A334" si="110">IFERROR(VLOOKUP(C326,Tabla_Insumos,4,FALSE),"")</f>
        <v/>
      </c>
      <c r="B326" s="209" t="str">
        <f t="shared" ref="B326:B334" si="111">IFERROR(VLOOKUP(C326,Tabla_Insumos,5,FALSE),"")</f>
        <v/>
      </c>
      <c r="C326" s="210"/>
      <c r="D326" s="211" t="str">
        <f t="shared" si="107"/>
        <v/>
      </c>
      <c r="E326" s="212"/>
      <c r="F326" s="213">
        <f t="shared" ref="F326:F334" si="112">IFERROR(VLOOKUP(C326,Tabla_Insumos,3,FALSE),0)</f>
        <v>0</v>
      </c>
      <c r="G326" s="267">
        <f t="shared" ref="G326:G334" si="113">ROUND(E326*F326,2)</f>
        <v>0</v>
      </c>
    </row>
    <row r="327" spans="1:7" ht="24" customHeight="1" x14ac:dyDescent="0.2">
      <c r="A327" s="211" t="str">
        <f t="shared" si="110"/>
        <v/>
      </c>
      <c r="B327" s="209" t="str">
        <f t="shared" si="111"/>
        <v/>
      </c>
      <c r="C327" s="335"/>
      <c r="D327" s="211" t="str">
        <f t="shared" si="107"/>
        <v/>
      </c>
      <c r="E327" s="212"/>
      <c r="F327" s="213">
        <f t="shared" si="112"/>
        <v>0</v>
      </c>
      <c r="G327" s="267">
        <f t="shared" si="113"/>
        <v>0</v>
      </c>
    </row>
    <row r="328" spans="1:7" ht="24" customHeight="1" x14ac:dyDescent="0.2">
      <c r="A328" s="211" t="str">
        <f t="shared" si="110"/>
        <v/>
      </c>
      <c r="B328" s="209" t="str">
        <f t="shared" si="111"/>
        <v/>
      </c>
      <c r="C328" s="210"/>
      <c r="D328" s="211"/>
      <c r="E328" s="212"/>
      <c r="F328" s="213">
        <f t="shared" si="112"/>
        <v>0</v>
      </c>
      <c r="G328" s="267">
        <f t="shared" si="113"/>
        <v>0</v>
      </c>
    </row>
    <row r="329" spans="1:7" ht="24" customHeight="1" x14ac:dyDescent="0.2">
      <c r="A329" s="211" t="str">
        <f t="shared" si="110"/>
        <v/>
      </c>
      <c r="B329" s="209" t="str">
        <f t="shared" si="111"/>
        <v/>
      </c>
      <c r="C329" s="210"/>
      <c r="D329" s="211" t="str">
        <f t="shared" ref="D329:D334" si="114">IFERROR(VLOOKUP(C329,Tabla_Insumos,2,FALSE),"")</f>
        <v/>
      </c>
      <c r="E329" s="212"/>
      <c r="F329" s="213">
        <f t="shared" si="112"/>
        <v>0</v>
      </c>
      <c r="G329" s="267">
        <f t="shared" si="113"/>
        <v>0</v>
      </c>
    </row>
    <row r="330" spans="1:7" ht="24" customHeight="1" x14ac:dyDescent="0.2">
      <c r="A330" s="211" t="str">
        <f t="shared" si="110"/>
        <v/>
      </c>
      <c r="B330" s="209" t="str">
        <f t="shared" si="111"/>
        <v/>
      </c>
      <c r="C330" s="210"/>
      <c r="D330" s="211" t="str">
        <f t="shared" si="114"/>
        <v/>
      </c>
      <c r="E330" s="212"/>
      <c r="F330" s="213">
        <f t="shared" si="112"/>
        <v>0</v>
      </c>
      <c r="G330" s="267">
        <f t="shared" si="113"/>
        <v>0</v>
      </c>
    </row>
    <row r="331" spans="1:7" ht="24" customHeight="1" x14ac:dyDescent="0.2">
      <c r="A331" s="211" t="str">
        <f t="shared" si="110"/>
        <v/>
      </c>
      <c r="B331" s="209" t="str">
        <f t="shared" si="111"/>
        <v/>
      </c>
      <c r="C331" s="210"/>
      <c r="D331" s="211" t="str">
        <f t="shared" si="114"/>
        <v/>
      </c>
      <c r="E331" s="212"/>
      <c r="F331" s="213">
        <f t="shared" si="112"/>
        <v>0</v>
      </c>
      <c r="G331" s="267">
        <f t="shared" si="113"/>
        <v>0</v>
      </c>
    </row>
    <row r="332" spans="1:7" ht="24" customHeight="1" x14ac:dyDescent="0.2">
      <c r="A332" s="211" t="str">
        <f t="shared" si="110"/>
        <v/>
      </c>
      <c r="B332" s="209" t="str">
        <f t="shared" si="111"/>
        <v/>
      </c>
      <c r="C332" s="210"/>
      <c r="D332" s="211" t="str">
        <f t="shared" si="114"/>
        <v/>
      </c>
      <c r="E332" s="212"/>
      <c r="F332" s="213">
        <f t="shared" si="112"/>
        <v>0</v>
      </c>
      <c r="G332" s="267">
        <f t="shared" si="113"/>
        <v>0</v>
      </c>
    </row>
    <row r="333" spans="1:7" ht="24" customHeight="1" x14ac:dyDescent="0.2">
      <c r="A333" s="211" t="str">
        <f t="shared" si="110"/>
        <v/>
      </c>
      <c r="B333" s="209" t="str">
        <f t="shared" si="111"/>
        <v/>
      </c>
      <c r="C333" s="210"/>
      <c r="D333" s="211" t="str">
        <f t="shared" si="114"/>
        <v/>
      </c>
      <c r="E333" s="212"/>
      <c r="F333" s="213">
        <f t="shared" si="112"/>
        <v>0</v>
      </c>
      <c r="G333" s="267">
        <f t="shared" si="113"/>
        <v>0</v>
      </c>
    </row>
    <row r="334" spans="1:7" ht="24" customHeight="1" x14ac:dyDescent="0.2">
      <c r="A334" s="211" t="str">
        <f t="shared" si="110"/>
        <v/>
      </c>
      <c r="B334" s="209" t="str">
        <f t="shared" si="111"/>
        <v/>
      </c>
      <c r="C334" s="210"/>
      <c r="D334" s="211" t="str">
        <f t="shared" si="114"/>
        <v/>
      </c>
      <c r="E334" s="212"/>
      <c r="F334" s="213">
        <f t="shared" si="112"/>
        <v>0</v>
      </c>
      <c r="G334" s="267">
        <f t="shared" si="113"/>
        <v>0</v>
      </c>
    </row>
    <row r="335" spans="1:7" ht="24" customHeight="1" x14ac:dyDescent="0.2">
      <c r="A335" s="315"/>
      <c r="B335" s="294"/>
      <c r="C335" s="299"/>
      <c r="D335" s="294"/>
      <c r="E335" s="295"/>
      <c r="F335" s="311" t="s">
        <v>33</v>
      </c>
      <c r="G335" s="312">
        <f>SUBTOTAL(9,G326:G334)</f>
        <v>0</v>
      </c>
    </row>
    <row r="336" spans="1:7" ht="24" customHeight="1" x14ac:dyDescent="0.2">
      <c r="A336" s="316"/>
      <c r="B336" s="294"/>
      <c r="C336" s="299"/>
      <c r="D336" s="294"/>
      <c r="E336" s="295"/>
      <c r="F336" s="296"/>
      <c r="G336" s="314"/>
    </row>
    <row r="337" spans="1:7" ht="24" customHeight="1" x14ac:dyDescent="0.2">
      <c r="A337" s="317">
        <f>B295</f>
        <v>7</v>
      </c>
      <c r="B337" s="318" t="str">
        <f>C295</f>
        <v>Tendido de Conductor 3x1x25/50mm</v>
      </c>
      <c r="C337" s="306"/>
      <c r="D337" s="306" t="s">
        <v>34</v>
      </c>
      <c r="E337" s="307"/>
      <c r="F337" s="319" t="s">
        <v>35</v>
      </c>
      <c r="G337" s="320">
        <f>SUBTOTAL(9,G300:G336)</f>
        <v>0</v>
      </c>
    </row>
    <row r="339" spans="1:7" ht="24" customHeight="1" x14ac:dyDescent="0.2">
      <c r="A339" s="279" t="s">
        <v>37</v>
      </c>
      <c r="B339" s="280"/>
      <c r="C339" s="280"/>
      <c r="D339" s="280"/>
      <c r="E339" s="280"/>
      <c r="F339" s="280"/>
      <c r="G339" s="281"/>
    </row>
    <row r="340" spans="1:7" ht="24" customHeight="1" x14ac:dyDescent="0.2">
      <c r="A340" s="282" t="s">
        <v>602</v>
      </c>
      <c r="B340" s="283" t="str">
        <f>Comitente</f>
        <v>DIRECCIÓN DE RECURSOS ENERGETICOS</v>
      </c>
      <c r="C340" s="284"/>
      <c r="D340" s="285"/>
      <c r="E340" s="285"/>
      <c r="F340" s="286"/>
      <c r="G340" s="287"/>
    </row>
    <row r="341" spans="1:7" ht="24" customHeight="1" x14ac:dyDescent="0.2">
      <c r="A341" s="282" t="s">
        <v>603</v>
      </c>
      <c r="B341" s="283">
        <f>Contratista</f>
        <v>0</v>
      </c>
      <c r="C341" s="288"/>
      <c r="D341" s="288"/>
      <c r="E341" s="288"/>
      <c r="F341" s="289"/>
      <c r="G341" s="290"/>
    </row>
    <row r="342" spans="1:7" ht="24" customHeight="1" x14ac:dyDescent="0.2">
      <c r="A342" s="282" t="s">
        <v>24</v>
      </c>
      <c r="B342" s="283" t="str">
        <f>Obra</f>
        <v xml:space="preserve">Iluminación Calle Chacabuco (R.P. N°64) desde Calle N°8 hasta Calle N°11 </v>
      </c>
      <c r="C342" s="288"/>
      <c r="D342" s="288"/>
      <c r="E342" s="288"/>
      <c r="F342" s="289" t="s">
        <v>38</v>
      </c>
      <c r="G342" s="291">
        <f>Fecha_Base</f>
        <v>0</v>
      </c>
    </row>
    <row r="343" spans="1:7" ht="24" customHeight="1" x14ac:dyDescent="0.2">
      <c r="A343" s="292" t="s">
        <v>601</v>
      </c>
      <c r="B343" s="293" t="str">
        <f>Ubicación</f>
        <v>Departamento Pocito</v>
      </c>
      <c r="C343" s="293"/>
      <c r="D343" s="294"/>
      <c r="E343" s="295"/>
      <c r="F343" s="296"/>
      <c r="G343" s="297"/>
    </row>
    <row r="344" spans="1:7" ht="24" customHeight="1" x14ac:dyDescent="0.2">
      <c r="A344" s="292" t="s">
        <v>39</v>
      </c>
      <c r="B344" s="298" t="str">
        <f>IFERROR(VALUE(LEFT(B345,FIND(".",B345)-1)),"")</f>
        <v/>
      </c>
      <c r="C344" s="299" t="str">
        <f>IFERROR(VLOOKUP(B344,Tabla_CyP,2,FALSE),"")</f>
        <v/>
      </c>
      <c r="D344" s="299"/>
      <c r="E344" s="295"/>
      <c r="F344" s="296"/>
      <c r="G344" s="297"/>
    </row>
    <row r="345" spans="1:7" ht="24" customHeight="1" x14ac:dyDescent="0.2">
      <c r="A345" s="292" t="s">
        <v>25</v>
      </c>
      <c r="B345" s="300">
        <f>IFERROR(VLOOKUP(COUNTIF($A$1:A345,"ANALISIS DE PRECIOS"),Tabla_NumeroItem,2,FALSE),"")</f>
        <v>8</v>
      </c>
      <c r="C345" s="299" t="str">
        <f>IFERROR(VLOOKUP(B345,Tabla_CyP,2,FALSE),"")</f>
        <v>Estructura de retención, alineación y terminal para cable preensamblado</v>
      </c>
      <c r="D345" s="294"/>
      <c r="E345" s="295"/>
      <c r="F345" s="289" t="s">
        <v>26</v>
      </c>
      <c r="G345" s="301" t="str">
        <f>IFERROR(VLOOKUP(B345,Tabla_CyP,4,FALSE),"")</f>
        <v>M.</v>
      </c>
    </row>
    <row r="346" spans="1:7" ht="24" customHeight="1" x14ac:dyDescent="0.2">
      <c r="A346" s="292"/>
      <c r="B346" s="293"/>
      <c r="C346" s="299"/>
      <c r="D346" s="294"/>
      <c r="E346" s="295"/>
      <c r="F346" s="296"/>
      <c r="G346" s="297"/>
    </row>
    <row r="347" spans="1:7" ht="24" customHeight="1" x14ac:dyDescent="0.2">
      <c r="A347" s="354" t="s">
        <v>507</v>
      </c>
      <c r="B347" s="355"/>
      <c r="C347" s="356" t="s">
        <v>0</v>
      </c>
      <c r="D347" s="356" t="s">
        <v>27</v>
      </c>
      <c r="E347" s="358" t="s">
        <v>28</v>
      </c>
      <c r="F347" s="352" t="s">
        <v>29</v>
      </c>
      <c r="G347" s="352" t="s">
        <v>30</v>
      </c>
    </row>
    <row r="348" spans="1:7" s="217" customFormat="1" ht="24" customHeight="1" x14ac:dyDescent="0.2">
      <c r="A348" s="302" t="s">
        <v>508</v>
      </c>
      <c r="B348" s="302" t="s">
        <v>509</v>
      </c>
      <c r="C348" s="357"/>
      <c r="D348" s="357"/>
      <c r="E348" s="359"/>
      <c r="F348" s="353"/>
      <c r="G348" s="353"/>
    </row>
    <row r="349" spans="1:7" ht="24" customHeight="1" x14ac:dyDescent="0.2">
      <c r="A349" s="303"/>
      <c r="B349" s="304"/>
      <c r="C349" s="305" t="s">
        <v>604</v>
      </c>
      <c r="D349" s="306"/>
      <c r="E349" s="307"/>
      <c r="F349" s="308"/>
      <c r="G349" s="309"/>
    </row>
    <row r="350" spans="1:7" ht="24" customHeight="1" x14ac:dyDescent="0.2">
      <c r="A350" s="211" t="str">
        <f t="shared" ref="A350:A352" si="115">IFERROR(VLOOKUP(C350,Tabla_Insumos,4,FALSE),"")</f>
        <v/>
      </c>
      <c r="B350" s="209" t="str">
        <f>IFERROR(VLOOKUP(C350,Tabla_Insumos,5,FALSE),"")</f>
        <v/>
      </c>
      <c r="C350" s="210"/>
      <c r="D350" s="211" t="str">
        <f t="shared" ref="D350:D363" si="116">IFERROR(VLOOKUP(C350,Tabla_Insumos,2,FALSE),"")</f>
        <v/>
      </c>
      <c r="E350" s="212"/>
      <c r="F350" s="213">
        <f t="shared" ref="F350:F363" si="117">IFERROR(VLOOKUP(C350,Tabla_Insumos,3,FALSE),0)</f>
        <v>0</v>
      </c>
      <c r="G350" s="267">
        <f>ROUND(E350*F350,2)</f>
        <v>0</v>
      </c>
    </row>
    <row r="351" spans="1:7" ht="24" customHeight="1" x14ac:dyDescent="0.2">
      <c r="A351" s="211" t="str">
        <f t="shared" si="115"/>
        <v/>
      </c>
      <c r="B351" s="209" t="str">
        <f t="shared" ref="B351:B363" si="118">IFERROR(VLOOKUP(C351,Tabla_Insumos,5,FALSE),"")</f>
        <v/>
      </c>
      <c r="C351" s="210"/>
      <c r="D351" s="211" t="str">
        <f t="shared" si="116"/>
        <v/>
      </c>
      <c r="E351" s="212"/>
      <c r="F351" s="213">
        <f t="shared" si="117"/>
        <v>0</v>
      </c>
      <c r="G351" s="267">
        <f t="shared" ref="G351:G363" si="119">ROUND(E351*F351,2)</f>
        <v>0</v>
      </c>
    </row>
    <row r="352" spans="1:7" ht="24" customHeight="1" x14ac:dyDescent="0.2">
      <c r="A352" s="211" t="str">
        <f t="shared" si="115"/>
        <v/>
      </c>
      <c r="B352" s="209" t="str">
        <f t="shared" si="118"/>
        <v/>
      </c>
      <c r="C352" s="210"/>
      <c r="D352" s="211" t="str">
        <f t="shared" si="116"/>
        <v/>
      </c>
      <c r="E352" s="212"/>
      <c r="F352" s="213">
        <v>0</v>
      </c>
      <c r="G352" s="267">
        <f t="shared" si="119"/>
        <v>0</v>
      </c>
    </row>
    <row r="353" spans="1:7" ht="24" customHeight="1" x14ac:dyDescent="0.2">
      <c r="A353" s="211" t="str">
        <f t="shared" ref="A353:A363" si="120">IFERROR(VLOOKUP(C353,Tabla_Insumos,4,FALSE),"")</f>
        <v/>
      </c>
      <c r="B353" s="209" t="str">
        <f t="shared" si="118"/>
        <v/>
      </c>
      <c r="C353" s="210"/>
      <c r="D353" s="211" t="str">
        <f t="shared" si="116"/>
        <v/>
      </c>
      <c r="E353" s="212"/>
      <c r="F353" s="213">
        <f t="shared" si="117"/>
        <v>0</v>
      </c>
      <c r="G353" s="267">
        <f t="shared" si="119"/>
        <v>0</v>
      </c>
    </row>
    <row r="354" spans="1:7" ht="24" customHeight="1" x14ac:dyDescent="0.2">
      <c r="A354" s="211" t="str">
        <f t="shared" si="120"/>
        <v/>
      </c>
      <c r="B354" s="209" t="str">
        <f t="shared" si="118"/>
        <v/>
      </c>
      <c r="C354" s="210"/>
      <c r="D354" s="211" t="str">
        <f t="shared" si="116"/>
        <v/>
      </c>
      <c r="E354" s="212"/>
      <c r="F354" s="213">
        <f t="shared" si="117"/>
        <v>0</v>
      </c>
      <c r="G354" s="267">
        <f t="shared" si="119"/>
        <v>0</v>
      </c>
    </row>
    <row r="355" spans="1:7" ht="24" customHeight="1" x14ac:dyDescent="0.2">
      <c r="A355" s="211" t="str">
        <f t="shared" si="120"/>
        <v/>
      </c>
      <c r="B355" s="209" t="str">
        <f t="shared" si="118"/>
        <v/>
      </c>
      <c r="C355" s="210"/>
      <c r="D355" s="211" t="str">
        <f t="shared" si="116"/>
        <v/>
      </c>
      <c r="E355" s="212"/>
      <c r="F355" s="213">
        <f t="shared" si="117"/>
        <v>0</v>
      </c>
      <c r="G355" s="267">
        <f t="shared" si="119"/>
        <v>0</v>
      </c>
    </row>
    <row r="356" spans="1:7" ht="24" customHeight="1" x14ac:dyDescent="0.2">
      <c r="A356" s="211" t="str">
        <f t="shared" si="120"/>
        <v/>
      </c>
      <c r="B356" s="209" t="str">
        <f t="shared" si="118"/>
        <v/>
      </c>
      <c r="C356" s="210"/>
      <c r="D356" s="211" t="str">
        <f t="shared" si="116"/>
        <v/>
      </c>
      <c r="E356" s="212"/>
      <c r="F356" s="213">
        <f t="shared" si="117"/>
        <v>0</v>
      </c>
      <c r="G356" s="267">
        <f t="shared" si="119"/>
        <v>0</v>
      </c>
    </row>
    <row r="357" spans="1:7" ht="24" customHeight="1" x14ac:dyDescent="0.2">
      <c r="A357" s="211" t="str">
        <f t="shared" si="120"/>
        <v/>
      </c>
      <c r="B357" s="209" t="str">
        <f t="shared" si="118"/>
        <v/>
      </c>
      <c r="C357" s="210"/>
      <c r="D357" s="211" t="str">
        <f t="shared" si="116"/>
        <v/>
      </c>
      <c r="E357" s="212"/>
      <c r="F357" s="213">
        <f t="shared" si="117"/>
        <v>0</v>
      </c>
      <c r="G357" s="267">
        <f t="shared" si="119"/>
        <v>0</v>
      </c>
    </row>
    <row r="358" spans="1:7" ht="24" customHeight="1" x14ac:dyDescent="0.2">
      <c r="A358" s="211" t="str">
        <f t="shared" si="120"/>
        <v/>
      </c>
      <c r="B358" s="209" t="str">
        <f t="shared" si="118"/>
        <v/>
      </c>
      <c r="C358" s="210"/>
      <c r="D358" s="211" t="str">
        <f t="shared" si="116"/>
        <v/>
      </c>
      <c r="E358" s="212"/>
      <c r="F358" s="213">
        <f t="shared" si="117"/>
        <v>0</v>
      </c>
      <c r="G358" s="267">
        <f t="shared" si="119"/>
        <v>0</v>
      </c>
    </row>
    <row r="359" spans="1:7" ht="24" customHeight="1" x14ac:dyDescent="0.2">
      <c r="A359" s="211" t="str">
        <f t="shared" si="120"/>
        <v/>
      </c>
      <c r="B359" s="209" t="str">
        <f t="shared" si="118"/>
        <v/>
      </c>
      <c r="C359" s="210"/>
      <c r="D359" s="211" t="str">
        <f t="shared" si="116"/>
        <v/>
      </c>
      <c r="E359" s="212"/>
      <c r="F359" s="213">
        <f t="shared" si="117"/>
        <v>0</v>
      </c>
      <c r="G359" s="267">
        <f t="shared" si="119"/>
        <v>0</v>
      </c>
    </row>
    <row r="360" spans="1:7" ht="24" customHeight="1" x14ac:dyDescent="0.2">
      <c r="A360" s="211" t="str">
        <f t="shared" si="120"/>
        <v/>
      </c>
      <c r="B360" s="209" t="str">
        <f t="shared" si="118"/>
        <v/>
      </c>
      <c r="C360" s="210"/>
      <c r="D360" s="211" t="str">
        <f t="shared" si="116"/>
        <v/>
      </c>
      <c r="E360" s="212"/>
      <c r="F360" s="213">
        <f t="shared" si="117"/>
        <v>0</v>
      </c>
      <c r="G360" s="267">
        <f t="shared" si="119"/>
        <v>0</v>
      </c>
    </row>
    <row r="361" spans="1:7" ht="24" customHeight="1" x14ac:dyDescent="0.2">
      <c r="A361" s="211" t="str">
        <f t="shared" si="120"/>
        <v/>
      </c>
      <c r="B361" s="209" t="str">
        <f t="shared" si="118"/>
        <v/>
      </c>
      <c r="C361" s="210"/>
      <c r="D361" s="211" t="str">
        <f t="shared" si="116"/>
        <v/>
      </c>
      <c r="E361" s="212"/>
      <c r="F361" s="213">
        <f t="shared" si="117"/>
        <v>0</v>
      </c>
      <c r="G361" s="267">
        <f t="shared" si="119"/>
        <v>0</v>
      </c>
    </row>
    <row r="362" spans="1:7" ht="24" customHeight="1" x14ac:dyDescent="0.2">
      <c r="A362" s="211" t="str">
        <f t="shared" si="120"/>
        <v/>
      </c>
      <c r="B362" s="209" t="str">
        <f t="shared" si="118"/>
        <v/>
      </c>
      <c r="C362" s="210"/>
      <c r="D362" s="211" t="str">
        <f t="shared" si="116"/>
        <v/>
      </c>
      <c r="E362" s="212"/>
      <c r="F362" s="213">
        <f t="shared" si="117"/>
        <v>0</v>
      </c>
      <c r="G362" s="267">
        <f t="shared" si="119"/>
        <v>0</v>
      </c>
    </row>
    <row r="363" spans="1:7" ht="24" customHeight="1" x14ac:dyDescent="0.2">
      <c r="A363" s="211" t="str">
        <f t="shared" si="120"/>
        <v/>
      </c>
      <c r="B363" s="209" t="str">
        <f t="shared" si="118"/>
        <v/>
      </c>
      <c r="C363" s="210"/>
      <c r="D363" s="211" t="str">
        <f t="shared" si="116"/>
        <v/>
      </c>
      <c r="E363" s="212"/>
      <c r="F363" s="214">
        <f t="shared" si="117"/>
        <v>0</v>
      </c>
      <c r="G363" s="267">
        <f t="shared" si="119"/>
        <v>0</v>
      </c>
    </row>
    <row r="364" spans="1:7" ht="24" customHeight="1" x14ac:dyDescent="0.2">
      <c r="A364" s="310"/>
      <c r="B364" s="299"/>
      <c r="C364" s="299"/>
      <c r="D364" s="294"/>
      <c r="E364" s="295"/>
      <c r="F364" s="311" t="s">
        <v>31</v>
      </c>
      <c r="G364" s="312">
        <f>SUBTOTAL(9,G350:G363)</f>
        <v>0</v>
      </c>
    </row>
    <row r="365" spans="1:7" ht="24" customHeight="1" x14ac:dyDescent="0.2">
      <c r="A365" s="310"/>
      <c r="B365" s="299"/>
      <c r="C365" s="313" t="s">
        <v>605</v>
      </c>
      <c r="D365" s="294"/>
      <c r="E365" s="295"/>
      <c r="F365" s="296"/>
      <c r="G365" s="314"/>
    </row>
    <row r="366" spans="1:7" ht="24" customHeight="1" x14ac:dyDescent="0.2">
      <c r="A366" s="211" t="str">
        <f t="shared" ref="A366:A373" si="121">IFERROR(VLOOKUP(C366,Tabla_Insumos,4,FALSE),"")</f>
        <v/>
      </c>
      <c r="B366" s="209">
        <f t="shared" ref="B366:B373" si="122">IFERROR(VLOOKUP(A366,Tabla_Indices,5,FALSE),"")</f>
        <v>0</v>
      </c>
      <c r="C366" s="210"/>
      <c r="D366" s="211" t="str">
        <f t="shared" ref="D366:D373" si="123">IFERROR(VLOOKUP(C366,Tabla_Insumos,2,FALSE),"")</f>
        <v/>
      </c>
      <c r="E366" s="212"/>
      <c r="F366" s="215">
        <f t="shared" ref="F366:F373" si="124">IFERROR(VLOOKUP(C366,Tabla_Insumos,3,FALSE),0)</f>
        <v>0</v>
      </c>
      <c r="G366" s="267">
        <f>ROUND(E366*F366,2)</f>
        <v>0</v>
      </c>
    </row>
    <row r="367" spans="1:7" ht="24" customHeight="1" x14ac:dyDescent="0.2">
      <c r="A367" s="211" t="str">
        <f t="shared" si="121"/>
        <v/>
      </c>
      <c r="B367" s="209">
        <f t="shared" si="122"/>
        <v>0</v>
      </c>
      <c r="C367" s="210"/>
      <c r="D367" s="211" t="str">
        <f t="shared" si="123"/>
        <v/>
      </c>
      <c r="E367" s="212"/>
      <c r="F367" s="215">
        <f t="shared" si="124"/>
        <v>0</v>
      </c>
      <c r="G367" s="267">
        <f>ROUND(E367*F367,2)</f>
        <v>0</v>
      </c>
    </row>
    <row r="368" spans="1:7" ht="24" customHeight="1" x14ac:dyDescent="0.2">
      <c r="A368" s="211" t="str">
        <f t="shared" si="121"/>
        <v/>
      </c>
      <c r="B368" s="209">
        <f t="shared" si="122"/>
        <v>0</v>
      </c>
      <c r="C368" s="210"/>
      <c r="D368" s="211" t="str">
        <f t="shared" si="123"/>
        <v/>
      </c>
      <c r="E368" s="212"/>
      <c r="F368" s="215">
        <f t="shared" si="124"/>
        <v>0</v>
      </c>
      <c r="G368" s="267">
        <f t="shared" ref="G368:G373" si="125">ROUND(E368*F368,2)</f>
        <v>0</v>
      </c>
    </row>
    <row r="369" spans="1:7" ht="24" customHeight="1" x14ac:dyDescent="0.2">
      <c r="A369" s="211" t="str">
        <f t="shared" si="121"/>
        <v/>
      </c>
      <c r="B369" s="209">
        <f t="shared" si="122"/>
        <v>0</v>
      </c>
      <c r="C369" s="210"/>
      <c r="D369" s="211" t="str">
        <f t="shared" si="123"/>
        <v/>
      </c>
      <c r="E369" s="212"/>
      <c r="F369" s="215">
        <f t="shared" si="124"/>
        <v>0</v>
      </c>
      <c r="G369" s="267">
        <f t="shared" si="125"/>
        <v>0</v>
      </c>
    </row>
    <row r="370" spans="1:7" ht="24" customHeight="1" x14ac:dyDescent="0.2">
      <c r="A370" s="211" t="str">
        <f t="shared" si="121"/>
        <v/>
      </c>
      <c r="B370" s="209">
        <f t="shared" si="122"/>
        <v>0</v>
      </c>
      <c r="C370" s="210"/>
      <c r="D370" s="211" t="str">
        <f t="shared" si="123"/>
        <v/>
      </c>
      <c r="E370" s="212"/>
      <c r="F370" s="213">
        <f t="shared" si="124"/>
        <v>0</v>
      </c>
      <c r="G370" s="267">
        <f t="shared" si="125"/>
        <v>0</v>
      </c>
    </row>
    <row r="371" spans="1:7" ht="24" customHeight="1" x14ac:dyDescent="0.2">
      <c r="A371" s="211" t="str">
        <f t="shared" si="121"/>
        <v/>
      </c>
      <c r="B371" s="209">
        <f t="shared" si="122"/>
        <v>0</v>
      </c>
      <c r="C371" s="210"/>
      <c r="D371" s="211" t="str">
        <f t="shared" si="123"/>
        <v/>
      </c>
      <c r="E371" s="212"/>
      <c r="F371" s="213">
        <f t="shared" si="124"/>
        <v>0</v>
      </c>
      <c r="G371" s="267">
        <f t="shared" si="125"/>
        <v>0</v>
      </c>
    </row>
    <row r="372" spans="1:7" ht="24" customHeight="1" x14ac:dyDescent="0.2">
      <c r="A372" s="211" t="str">
        <f t="shared" si="121"/>
        <v/>
      </c>
      <c r="B372" s="209">
        <f t="shared" si="122"/>
        <v>0</v>
      </c>
      <c r="C372" s="210"/>
      <c r="D372" s="211" t="str">
        <f t="shared" si="123"/>
        <v/>
      </c>
      <c r="E372" s="212"/>
      <c r="F372" s="213">
        <f t="shared" si="124"/>
        <v>0</v>
      </c>
      <c r="G372" s="267">
        <f t="shared" si="125"/>
        <v>0</v>
      </c>
    </row>
    <row r="373" spans="1:7" ht="24" customHeight="1" x14ac:dyDescent="0.2">
      <c r="A373" s="211" t="str">
        <f t="shared" si="121"/>
        <v/>
      </c>
      <c r="B373" s="209">
        <f t="shared" si="122"/>
        <v>0</v>
      </c>
      <c r="C373" s="210"/>
      <c r="D373" s="211" t="str">
        <f t="shared" si="123"/>
        <v/>
      </c>
      <c r="E373" s="212"/>
      <c r="F373" s="213">
        <f t="shared" si="124"/>
        <v>0</v>
      </c>
      <c r="G373" s="267">
        <f t="shared" si="125"/>
        <v>0</v>
      </c>
    </row>
    <row r="374" spans="1:7" ht="24" customHeight="1" x14ac:dyDescent="0.2">
      <c r="A374" s="310"/>
      <c r="B374" s="299"/>
      <c r="C374" s="299"/>
      <c r="D374" s="294"/>
      <c r="E374" s="295"/>
      <c r="F374" s="311" t="s">
        <v>32</v>
      </c>
      <c r="G374" s="312">
        <f>SUBTOTAL(9,G366:G373)</f>
        <v>0</v>
      </c>
    </row>
    <row r="375" spans="1:7" ht="24" customHeight="1" x14ac:dyDescent="0.2">
      <c r="A375" s="310"/>
      <c r="B375" s="299"/>
      <c r="C375" s="313" t="s">
        <v>606</v>
      </c>
      <c r="D375" s="294"/>
      <c r="E375" s="295"/>
      <c r="F375" s="296"/>
      <c r="G375" s="314"/>
    </row>
    <row r="376" spans="1:7" ht="24" customHeight="1" x14ac:dyDescent="0.2">
      <c r="A376" s="211" t="str">
        <f t="shared" ref="A376:A384" si="126">IFERROR(VLOOKUP(C376,Tabla_Insumos,4,FALSE),"")</f>
        <v/>
      </c>
      <c r="B376" s="209" t="str">
        <f t="shared" ref="B376:B384" si="127">IFERROR(VLOOKUP(C376,Tabla_Insumos,5,FALSE),"")</f>
        <v/>
      </c>
      <c r="C376" s="210"/>
      <c r="D376" s="211" t="str">
        <f t="shared" ref="D376:D384" si="128">IFERROR(VLOOKUP(C376,Tabla_Insumos,2,FALSE),"")</f>
        <v/>
      </c>
      <c r="E376" s="212"/>
      <c r="F376" s="213">
        <f t="shared" ref="F376:F384" si="129">IFERROR(VLOOKUP(C376,Tabla_Insumos,3,FALSE),0)</f>
        <v>0</v>
      </c>
      <c r="G376" s="267">
        <f t="shared" ref="G376:G384" si="130">ROUND(E376*F376,2)</f>
        <v>0</v>
      </c>
    </row>
    <row r="377" spans="1:7" ht="24" customHeight="1" x14ac:dyDescent="0.2">
      <c r="A377" s="211" t="str">
        <f t="shared" si="126"/>
        <v/>
      </c>
      <c r="B377" s="209" t="str">
        <f t="shared" si="127"/>
        <v/>
      </c>
      <c r="C377" s="210"/>
      <c r="D377" s="211" t="str">
        <f t="shared" si="128"/>
        <v/>
      </c>
      <c r="E377" s="212"/>
      <c r="F377" s="213">
        <f t="shared" si="129"/>
        <v>0</v>
      </c>
      <c r="G377" s="267">
        <f t="shared" si="130"/>
        <v>0</v>
      </c>
    </row>
    <row r="378" spans="1:7" ht="24" customHeight="1" x14ac:dyDescent="0.2">
      <c r="A378" s="211" t="str">
        <f t="shared" si="126"/>
        <v/>
      </c>
      <c r="B378" s="209" t="str">
        <f t="shared" si="127"/>
        <v/>
      </c>
      <c r="C378" s="210"/>
      <c r="D378" s="211" t="str">
        <f t="shared" si="128"/>
        <v/>
      </c>
      <c r="E378" s="212"/>
      <c r="F378" s="213">
        <f t="shared" si="129"/>
        <v>0</v>
      </c>
      <c r="G378" s="267">
        <f t="shared" si="130"/>
        <v>0</v>
      </c>
    </row>
    <row r="379" spans="1:7" ht="24" customHeight="1" x14ac:dyDescent="0.2">
      <c r="A379" s="211" t="str">
        <f t="shared" si="126"/>
        <v/>
      </c>
      <c r="B379" s="209" t="str">
        <f t="shared" si="127"/>
        <v/>
      </c>
      <c r="C379" s="210"/>
      <c r="D379" s="211" t="str">
        <f t="shared" si="128"/>
        <v/>
      </c>
      <c r="E379" s="212"/>
      <c r="F379" s="213">
        <f t="shared" si="129"/>
        <v>0</v>
      </c>
      <c r="G379" s="267">
        <f t="shared" si="130"/>
        <v>0</v>
      </c>
    </row>
    <row r="380" spans="1:7" ht="24" customHeight="1" x14ac:dyDescent="0.2">
      <c r="A380" s="211" t="str">
        <f t="shared" si="126"/>
        <v/>
      </c>
      <c r="B380" s="209" t="str">
        <f t="shared" si="127"/>
        <v/>
      </c>
      <c r="C380" s="210"/>
      <c r="D380" s="211" t="str">
        <f t="shared" si="128"/>
        <v/>
      </c>
      <c r="E380" s="212"/>
      <c r="F380" s="213">
        <f t="shared" si="129"/>
        <v>0</v>
      </c>
      <c r="G380" s="267">
        <f t="shared" si="130"/>
        <v>0</v>
      </c>
    </row>
    <row r="381" spans="1:7" ht="24" customHeight="1" x14ac:dyDescent="0.2">
      <c r="A381" s="211" t="str">
        <f t="shared" si="126"/>
        <v/>
      </c>
      <c r="B381" s="209" t="str">
        <f t="shared" si="127"/>
        <v/>
      </c>
      <c r="C381" s="210"/>
      <c r="D381" s="211" t="str">
        <f t="shared" si="128"/>
        <v/>
      </c>
      <c r="E381" s="212"/>
      <c r="F381" s="213">
        <f t="shared" si="129"/>
        <v>0</v>
      </c>
      <c r="G381" s="267">
        <f t="shared" si="130"/>
        <v>0</v>
      </c>
    </row>
    <row r="382" spans="1:7" ht="24" customHeight="1" x14ac:dyDescent="0.2">
      <c r="A382" s="211" t="str">
        <f t="shared" si="126"/>
        <v/>
      </c>
      <c r="B382" s="209" t="str">
        <f t="shared" si="127"/>
        <v/>
      </c>
      <c r="C382" s="210"/>
      <c r="D382" s="211" t="str">
        <f t="shared" si="128"/>
        <v/>
      </c>
      <c r="E382" s="212"/>
      <c r="F382" s="213">
        <f t="shared" si="129"/>
        <v>0</v>
      </c>
      <c r="G382" s="267">
        <f t="shared" si="130"/>
        <v>0</v>
      </c>
    </row>
    <row r="383" spans="1:7" ht="24" customHeight="1" x14ac:dyDescent="0.2">
      <c r="A383" s="211" t="str">
        <f t="shared" si="126"/>
        <v/>
      </c>
      <c r="B383" s="209" t="str">
        <f t="shared" si="127"/>
        <v/>
      </c>
      <c r="C383" s="210"/>
      <c r="D383" s="211" t="str">
        <f t="shared" si="128"/>
        <v/>
      </c>
      <c r="E383" s="212"/>
      <c r="F383" s="213">
        <f t="shared" si="129"/>
        <v>0</v>
      </c>
      <c r="G383" s="267">
        <f t="shared" si="130"/>
        <v>0</v>
      </c>
    </row>
    <row r="384" spans="1:7" ht="24" customHeight="1" x14ac:dyDescent="0.2">
      <c r="A384" s="211" t="str">
        <f t="shared" si="126"/>
        <v/>
      </c>
      <c r="B384" s="209" t="str">
        <f t="shared" si="127"/>
        <v/>
      </c>
      <c r="C384" s="210"/>
      <c r="D384" s="211" t="str">
        <f t="shared" si="128"/>
        <v/>
      </c>
      <c r="E384" s="212"/>
      <c r="F384" s="213">
        <f t="shared" si="129"/>
        <v>0</v>
      </c>
      <c r="G384" s="267">
        <f t="shared" si="130"/>
        <v>0</v>
      </c>
    </row>
    <row r="385" spans="1:7" ht="24" customHeight="1" x14ac:dyDescent="0.2">
      <c r="A385" s="315"/>
      <c r="B385" s="294"/>
      <c r="C385" s="299"/>
      <c r="D385" s="294"/>
      <c r="E385" s="295"/>
      <c r="F385" s="311" t="s">
        <v>33</v>
      </c>
      <c r="G385" s="312">
        <f>SUBTOTAL(9,G376:G384)</f>
        <v>0</v>
      </c>
    </row>
    <row r="386" spans="1:7" ht="24" customHeight="1" x14ac:dyDescent="0.2">
      <c r="A386" s="316"/>
      <c r="B386" s="294"/>
      <c r="C386" s="299"/>
      <c r="D386" s="294"/>
      <c r="E386" s="295"/>
      <c r="F386" s="296"/>
      <c r="G386" s="314"/>
    </row>
    <row r="387" spans="1:7" ht="24" customHeight="1" x14ac:dyDescent="0.2">
      <c r="A387" s="317">
        <f>B345</f>
        <v>8</v>
      </c>
      <c r="B387" s="318" t="str">
        <f>C345</f>
        <v>Estructura de retención, alineación y terminal para cable preensamblado</v>
      </c>
      <c r="C387" s="306"/>
      <c r="D387" s="306" t="s">
        <v>34</v>
      </c>
      <c r="E387" s="307"/>
      <c r="F387" s="319" t="s">
        <v>35</v>
      </c>
      <c r="G387" s="320">
        <f>SUBTOTAL(9,G350:G386)</f>
        <v>0</v>
      </c>
    </row>
    <row r="389" spans="1:7" ht="24" customHeight="1" x14ac:dyDescent="0.2">
      <c r="A389" s="279" t="s">
        <v>37</v>
      </c>
      <c r="B389" s="280"/>
      <c r="C389" s="280"/>
      <c r="D389" s="280"/>
      <c r="E389" s="280"/>
      <c r="F389" s="280"/>
      <c r="G389" s="281"/>
    </row>
    <row r="390" spans="1:7" ht="24" customHeight="1" x14ac:dyDescent="0.2">
      <c r="A390" s="282" t="s">
        <v>602</v>
      </c>
      <c r="B390" s="283" t="str">
        <f>Comitente</f>
        <v>DIRECCIÓN DE RECURSOS ENERGETICOS</v>
      </c>
      <c r="C390" s="284"/>
      <c r="D390" s="285"/>
      <c r="E390" s="285"/>
      <c r="F390" s="286"/>
      <c r="G390" s="287"/>
    </row>
    <row r="391" spans="1:7" ht="24" customHeight="1" x14ac:dyDescent="0.2">
      <c r="A391" s="282" t="s">
        <v>603</v>
      </c>
      <c r="B391" s="283">
        <f>Contratista</f>
        <v>0</v>
      </c>
      <c r="C391" s="288"/>
      <c r="D391" s="288"/>
      <c r="E391" s="288"/>
      <c r="F391" s="289"/>
      <c r="G391" s="290"/>
    </row>
    <row r="392" spans="1:7" ht="24" customHeight="1" x14ac:dyDescent="0.2">
      <c r="A392" s="282" t="s">
        <v>24</v>
      </c>
      <c r="B392" s="283" t="str">
        <f>Obra</f>
        <v xml:space="preserve">Iluminación Calle Chacabuco (R.P. N°64) desde Calle N°8 hasta Calle N°11 </v>
      </c>
      <c r="C392" s="288"/>
      <c r="D392" s="288"/>
      <c r="E392" s="288"/>
      <c r="F392" s="289" t="s">
        <v>38</v>
      </c>
      <c r="G392" s="291">
        <f>Fecha_Base</f>
        <v>0</v>
      </c>
    </row>
    <row r="393" spans="1:7" ht="24" customHeight="1" x14ac:dyDescent="0.2">
      <c r="A393" s="292" t="s">
        <v>601</v>
      </c>
      <c r="B393" s="293" t="str">
        <f>Ubicación</f>
        <v>Departamento Pocito</v>
      </c>
      <c r="C393" s="293"/>
      <c r="D393" s="294"/>
      <c r="E393" s="295"/>
      <c r="F393" s="296"/>
      <c r="G393" s="297"/>
    </row>
    <row r="394" spans="1:7" ht="24" customHeight="1" x14ac:dyDescent="0.2">
      <c r="A394" s="292" t="s">
        <v>39</v>
      </c>
      <c r="B394" s="298" t="str">
        <f>IFERROR(VALUE(LEFT(B395,FIND(".",B395)-1)),"")</f>
        <v/>
      </c>
      <c r="C394" s="299" t="str">
        <f>IFERROR(VLOOKUP(B394,Tabla_CyP,2,FALSE),"")</f>
        <v/>
      </c>
      <c r="D394" s="299"/>
      <c r="E394" s="295"/>
      <c r="F394" s="296"/>
      <c r="G394" s="297"/>
    </row>
    <row r="395" spans="1:7" ht="24" customHeight="1" x14ac:dyDescent="0.2">
      <c r="A395" s="292" t="s">
        <v>25</v>
      </c>
      <c r="B395" s="300">
        <f>IFERROR(VLOOKUP(COUNTIF($A$1:A395,"ANALISIS DE PRECIOS"),Tabla_NumeroItem,2,FALSE),"")</f>
        <v>9</v>
      </c>
      <c r="C395" s="299" t="str">
        <f>IFERROR(VLOOKUP(B395,Tabla_CyP,2,FALSE),"")</f>
        <v>Puesta a tierra completa</v>
      </c>
      <c r="D395" s="294"/>
      <c r="E395" s="295"/>
      <c r="F395" s="289" t="s">
        <v>26</v>
      </c>
      <c r="G395" s="301" t="str">
        <f>IFERROR(VLOOKUP(B395,Tabla_CyP,4,FALSE),"")</f>
        <v>M.</v>
      </c>
    </row>
    <row r="396" spans="1:7" ht="24" customHeight="1" x14ac:dyDescent="0.2">
      <c r="A396" s="292"/>
      <c r="B396" s="293"/>
      <c r="C396" s="299"/>
      <c r="D396" s="294"/>
      <c r="E396" s="295"/>
      <c r="F396" s="296"/>
      <c r="G396" s="297"/>
    </row>
    <row r="397" spans="1:7" ht="24" customHeight="1" x14ac:dyDescent="0.2">
      <c r="A397" s="354" t="s">
        <v>507</v>
      </c>
      <c r="B397" s="355"/>
      <c r="C397" s="356" t="s">
        <v>0</v>
      </c>
      <c r="D397" s="356" t="s">
        <v>27</v>
      </c>
      <c r="E397" s="358" t="s">
        <v>28</v>
      </c>
      <c r="F397" s="352" t="s">
        <v>29</v>
      </c>
      <c r="G397" s="352" t="s">
        <v>30</v>
      </c>
    </row>
    <row r="398" spans="1:7" s="217" customFormat="1" ht="24" customHeight="1" x14ac:dyDescent="0.2">
      <c r="A398" s="302" t="s">
        <v>508</v>
      </c>
      <c r="B398" s="302" t="s">
        <v>509</v>
      </c>
      <c r="C398" s="357"/>
      <c r="D398" s="357"/>
      <c r="E398" s="359"/>
      <c r="F398" s="353"/>
      <c r="G398" s="353"/>
    </row>
    <row r="399" spans="1:7" ht="24" customHeight="1" x14ac:dyDescent="0.2">
      <c r="A399" s="303"/>
      <c r="B399" s="304"/>
      <c r="C399" s="305" t="s">
        <v>604</v>
      </c>
      <c r="D399" s="306"/>
      <c r="E399" s="307"/>
      <c r="F399" s="308"/>
      <c r="G399" s="309"/>
    </row>
    <row r="400" spans="1:7" ht="24" customHeight="1" x14ac:dyDescent="0.2">
      <c r="A400" s="211" t="str">
        <f t="shared" ref="A400:A412" si="131">IFERROR(VLOOKUP(C400,Tabla_Insumos,4,FALSE),"")</f>
        <v/>
      </c>
      <c r="B400" s="209" t="str">
        <f>IFERROR(VLOOKUP(C400,Tabla_Insumos,5,FALSE),"")</f>
        <v/>
      </c>
      <c r="C400" s="210"/>
      <c r="D400" s="211" t="str">
        <f t="shared" ref="D400:D412" si="132">IFERROR(VLOOKUP(C400,Tabla_Insumos,2,FALSE),"")</f>
        <v/>
      </c>
      <c r="E400" s="212"/>
      <c r="F400" s="213">
        <f t="shared" ref="F400:F412" si="133">IFERROR(VLOOKUP(C400,Tabla_Insumos,3,FALSE),0)</f>
        <v>0</v>
      </c>
      <c r="G400" s="267">
        <f>ROUND(E400*F400,2)</f>
        <v>0</v>
      </c>
    </row>
    <row r="401" spans="1:7" ht="24" customHeight="1" x14ac:dyDescent="0.2">
      <c r="A401" s="211" t="str">
        <f t="shared" si="131"/>
        <v/>
      </c>
      <c r="B401" s="209" t="str">
        <f t="shared" ref="B401:B412" si="134">IFERROR(VLOOKUP(C401,Tabla_Insumos,5,FALSE),"")</f>
        <v/>
      </c>
      <c r="C401" s="210"/>
      <c r="D401" s="211" t="str">
        <f t="shared" si="132"/>
        <v/>
      </c>
      <c r="E401" s="212"/>
      <c r="F401" s="213">
        <f t="shared" si="133"/>
        <v>0</v>
      </c>
      <c r="G401" s="267">
        <f t="shared" ref="G401:G412" si="135">ROUND(E401*F401,2)</f>
        <v>0</v>
      </c>
    </row>
    <row r="402" spans="1:7" ht="24" customHeight="1" x14ac:dyDescent="0.2">
      <c r="A402" s="211" t="str">
        <f t="shared" si="131"/>
        <v/>
      </c>
      <c r="B402" s="209" t="str">
        <f t="shared" si="134"/>
        <v/>
      </c>
      <c r="C402" s="210"/>
      <c r="D402" s="211" t="str">
        <f t="shared" si="132"/>
        <v/>
      </c>
      <c r="E402" s="212"/>
      <c r="F402" s="213">
        <f t="shared" si="133"/>
        <v>0</v>
      </c>
      <c r="G402" s="267">
        <f t="shared" si="135"/>
        <v>0</v>
      </c>
    </row>
    <row r="403" spans="1:7" ht="24" customHeight="1" x14ac:dyDescent="0.2">
      <c r="A403" s="211" t="str">
        <f t="shared" si="131"/>
        <v/>
      </c>
      <c r="B403" s="209" t="str">
        <f t="shared" si="134"/>
        <v/>
      </c>
      <c r="C403" s="210"/>
      <c r="D403" s="211" t="str">
        <f t="shared" si="132"/>
        <v/>
      </c>
      <c r="E403" s="212"/>
      <c r="F403" s="213">
        <f t="shared" si="133"/>
        <v>0</v>
      </c>
      <c r="G403" s="267">
        <f t="shared" si="135"/>
        <v>0</v>
      </c>
    </row>
    <row r="404" spans="1:7" ht="24" customHeight="1" x14ac:dyDescent="0.2">
      <c r="A404" s="211" t="str">
        <f t="shared" si="131"/>
        <v/>
      </c>
      <c r="B404" s="209" t="str">
        <f t="shared" si="134"/>
        <v/>
      </c>
      <c r="C404" s="210"/>
      <c r="D404" s="211" t="str">
        <f t="shared" si="132"/>
        <v/>
      </c>
      <c r="E404" s="212"/>
      <c r="F404" s="213">
        <f t="shared" si="133"/>
        <v>0</v>
      </c>
      <c r="G404" s="267">
        <f t="shared" si="135"/>
        <v>0</v>
      </c>
    </row>
    <row r="405" spans="1:7" ht="24" customHeight="1" x14ac:dyDescent="0.2">
      <c r="A405" s="211" t="str">
        <f t="shared" si="131"/>
        <v/>
      </c>
      <c r="B405" s="209" t="str">
        <f t="shared" si="134"/>
        <v/>
      </c>
      <c r="C405" s="210"/>
      <c r="D405" s="211" t="str">
        <f t="shared" si="132"/>
        <v/>
      </c>
      <c r="E405" s="212"/>
      <c r="F405" s="213">
        <f t="shared" si="133"/>
        <v>0</v>
      </c>
      <c r="G405" s="267">
        <f t="shared" si="135"/>
        <v>0</v>
      </c>
    </row>
    <row r="406" spans="1:7" ht="24" customHeight="1" x14ac:dyDescent="0.2">
      <c r="A406" s="211" t="str">
        <f t="shared" si="131"/>
        <v/>
      </c>
      <c r="B406" s="209" t="str">
        <f t="shared" si="134"/>
        <v/>
      </c>
      <c r="C406" s="210"/>
      <c r="D406" s="211" t="str">
        <f t="shared" si="132"/>
        <v/>
      </c>
      <c r="E406" s="212"/>
      <c r="F406" s="213">
        <f t="shared" si="133"/>
        <v>0</v>
      </c>
      <c r="G406" s="267">
        <f t="shared" si="135"/>
        <v>0</v>
      </c>
    </row>
    <row r="407" spans="1:7" ht="24" customHeight="1" x14ac:dyDescent="0.2">
      <c r="A407" s="211" t="str">
        <f t="shared" si="131"/>
        <v/>
      </c>
      <c r="B407" s="209" t="str">
        <f t="shared" si="134"/>
        <v/>
      </c>
      <c r="C407" s="210"/>
      <c r="D407" s="211" t="str">
        <f t="shared" si="132"/>
        <v/>
      </c>
      <c r="E407" s="212"/>
      <c r="F407" s="213">
        <f t="shared" si="133"/>
        <v>0</v>
      </c>
      <c r="G407" s="267">
        <f t="shared" si="135"/>
        <v>0</v>
      </c>
    </row>
    <row r="408" spans="1:7" ht="24" customHeight="1" x14ac:dyDescent="0.2">
      <c r="A408" s="211" t="str">
        <f t="shared" si="131"/>
        <v/>
      </c>
      <c r="B408" s="209" t="str">
        <f t="shared" si="134"/>
        <v/>
      </c>
      <c r="C408" s="210"/>
      <c r="D408" s="211" t="str">
        <f t="shared" si="132"/>
        <v/>
      </c>
      <c r="E408" s="212"/>
      <c r="F408" s="213">
        <f t="shared" si="133"/>
        <v>0</v>
      </c>
      <c r="G408" s="267">
        <f t="shared" si="135"/>
        <v>0</v>
      </c>
    </row>
    <row r="409" spans="1:7" ht="24" customHeight="1" x14ac:dyDescent="0.2">
      <c r="A409" s="211" t="str">
        <f t="shared" si="131"/>
        <v/>
      </c>
      <c r="B409" s="209" t="str">
        <f t="shared" si="134"/>
        <v/>
      </c>
      <c r="C409" s="210"/>
      <c r="D409" s="211" t="str">
        <f t="shared" si="132"/>
        <v/>
      </c>
      <c r="E409" s="212"/>
      <c r="F409" s="213">
        <f t="shared" si="133"/>
        <v>0</v>
      </c>
      <c r="G409" s="267">
        <f t="shared" si="135"/>
        <v>0</v>
      </c>
    </row>
    <row r="410" spans="1:7" ht="24" customHeight="1" x14ac:dyDescent="0.2">
      <c r="A410" s="211" t="str">
        <f t="shared" si="131"/>
        <v/>
      </c>
      <c r="B410" s="209" t="str">
        <f t="shared" si="134"/>
        <v/>
      </c>
      <c r="C410" s="210"/>
      <c r="D410" s="211" t="str">
        <f t="shared" si="132"/>
        <v/>
      </c>
      <c r="E410" s="212"/>
      <c r="F410" s="213">
        <f t="shared" si="133"/>
        <v>0</v>
      </c>
      <c r="G410" s="267">
        <f t="shared" si="135"/>
        <v>0</v>
      </c>
    </row>
    <row r="411" spans="1:7" ht="24" customHeight="1" x14ac:dyDescent="0.2">
      <c r="A411" s="211" t="str">
        <f t="shared" si="131"/>
        <v/>
      </c>
      <c r="B411" s="209" t="str">
        <f t="shared" si="134"/>
        <v/>
      </c>
      <c r="C411" s="210"/>
      <c r="D411" s="211" t="str">
        <f t="shared" si="132"/>
        <v/>
      </c>
      <c r="E411" s="212"/>
      <c r="F411" s="213">
        <f t="shared" si="133"/>
        <v>0</v>
      </c>
      <c r="G411" s="267">
        <f t="shared" si="135"/>
        <v>0</v>
      </c>
    </row>
    <row r="412" spans="1:7" ht="24" customHeight="1" x14ac:dyDescent="0.2">
      <c r="A412" s="211" t="str">
        <f t="shared" si="131"/>
        <v/>
      </c>
      <c r="B412" s="209" t="str">
        <f t="shared" si="134"/>
        <v/>
      </c>
      <c r="C412" s="210"/>
      <c r="D412" s="211" t="str">
        <f t="shared" si="132"/>
        <v/>
      </c>
      <c r="E412" s="212"/>
      <c r="F412" s="214">
        <f t="shared" si="133"/>
        <v>0</v>
      </c>
      <c r="G412" s="267">
        <f t="shared" si="135"/>
        <v>0</v>
      </c>
    </row>
    <row r="413" spans="1:7" ht="24" customHeight="1" x14ac:dyDescent="0.2">
      <c r="A413" s="310"/>
      <c r="B413" s="299"/>
      <c r="C413" s="299"/>
      <c r="D413" s="294"/>
      <c r="E413" s="295"/>
      <c r="F413" s="311" t="s">
        <v>31</v>
      </c>
      <c r="G413" s="312">
        <f>SUBTOTAL(9,G400:G412)</f>
        <v>0</v>
      </c>
    </row>
    <row r="414" spans="1:7" ht="24" customHeight="1" x14ac:dyDescent="0.2">
      <c r="A414" s="310"/>
      <c r="B414" s="299"/>
      <c r="C414" s="313" t="s">
        <v>605</v>
      </c>
      <c r="D414" s="294"/>
      <c r="E414" s="295"/>
      <c r="F414" s="296"/>
      <c r="G414" s="314"/>
    </row>
    <row r="415" spans="1:7" ht="24" customHeight="1" x14ac:dyDescent="0.2">
      <c r="A415" s="211" t="str">
        <f t="shared" ref="A415:A422" si="136">IFERROR(VLOOKUP(C415,Tabla_Insumos,4,FALSE),"")</f>
        <v/>
      </c>
      <c r="B415" s="209">
        <f t="shared" ref="B415:B422" si="137">IFERROR(VLOOKUP(A415,Tabla_Indices,5,FALSE),"")</f>
        <v>0</v>
      </c>
      <c r="C415" s="210"/>
      <c r="D415" s="211" t="str">
        <f t="shared" ref="D415:D422" si="138">IFERROR(VLOOKUP(C415,Tabla_Insumos,2,FALSE),"")</f>
        <v/>
      </c>
      <c r="E415" s="212"/>
      <c r="F415" s="215">
        <f t="shared" ref="F415:F422" si="139">IFERROR(VLOOKUP(C415,Tabla_Insumos,3,FALSE),0)</f>
        <v>0</v>
      </c>
      <c r="G415" s="267">
        <f>ROUND(E415*F415,2)</f>
        <v>0</v>
      </c>
    </row>
    <row r="416" spans="1:7" ht="24" customHeight="1" x14ac:dyDescent="0.2">
      <c r="A416" s="211" t="str">
        <f t="shared" si="136"/>
        <v/>
      </c>
      <c r="B416" s="209">
        <f t="shared" si="137"/>
        <v>0</v>
      </c>
      <c r="C416" s="210"/>
      <c r="D416" s="211" t="str">
        <f t="shared" si="138"/>
        <v/>
      </c>
      <c r="E416" s="212"/>
      <c r="F416" s="215">
        <f t="shared" si="139"/>
        <v>0</v>
      </c>
      <c r="G416" s="267">
        <f>ROUND(E416*F416,2)</f>
        <v>0</v>
      </c>
    </row>
    <row r="417" spans="1:7" ht="24" customHeight="1" x14ac:dyDescent="0.2">
      <c r="A417" s="211" t="str">
        <f t="shared" si="136"/>
        <v/>
      </c>
      <c r="B417" s="209">
        <f t="shared" si="137"/>
        <v>0</v>
      </c>
      <c r="C417" s="210"/>
      <c r="D417" s="211" t="str">
        <f t="shared" si="138"/>
        <v/>
      </c>
      <c r="E417" s="212"/>
      <c r="F417" s="215">
        <f t="shared" si="139"/>
        <v>0</v>
      </c>
      <c r="G417" s="267">
        <f>ROUND(E417*F417,2)</f>
        <v>0</v>
      </c>
    </row>
    <row r="418" spans="1:7" ht="24" customHeight="1" x14ac:dyDescent="0.2">
      <c r="A418" s="211" t="str">
        <f t="shared" si="136"/>
        <v/>
      </c>
      <c r="B418" s="209">
        <f t="shared" si="137"/>
        <v>0</v>
      </c>
      <c r="C418" s="210"/>
      <c r="D418" s="211" t="str">
        <f t="shared" si="138"/>
        <v/>
      </c>
      <c r="E418" s="212"/>
      <c r="F418" s="215">
        <f t="shared" si="139"/>
        <v>0</v>
      </c>
      <c r="G418" s="267">
        <f>ROUND(E418*F418,2)</f>
        <v>0</v>
      </c>
    </row>
    <row r="419" spans="1:7" ht="24" customHeight="1" x14ac:dyDescent="0.2">
      <c r="A419" s="211" t="str">
        <f t="shared" si="136"/>
        <v/>
      </c>
      <c r="B419" s="209">
        <f t="shared" si="137"/>
        <v>0</v>
      </c>
      <c r="C419" s="210"/>
      <c r="D419" s="211" t="str">
        <f t="shared" si="138"/>
        <v/>
      </c>
      <c r="E419" s="212"/>
      <c r="F419" s="213">
        <f t="shared" si="139"/>
        <v>0</v>
      </c>
      <c r="G419" s="267">
        <f t="shared" ref="G419:G422" si="140">ROUND(E419*F419,2)</f>
        <v>0</v>
      </c>
    </row>
    <row r="420" spans="1:7" ht="24" customHeight="1" x14ac:dyDescent="0.2">
      <c r="A420" s="211" t="str">
        <f t="shared" si="136"/>
        <v/>
      </c>
      <c r="B420" s="209">
        <f t="shared" si="137"/>
        <v>0</v>
      </c>
      <c r="C420" s="210"/>
      <c r="D420" s="211" t="str">
        <f t="shared" si="138"/>
        <v/>
      </c>
      <c r="E420" s="212"/>
      <c r="F420" s="213">
        <f t="shared" si="139"/>
        <v>0</v>
      </c>
      <c r="G420" s="267">
        <f t="shared" si="140"/>
        <v>0</v>
      </c>
    </row>
    <row r="421" spans="1:7" ht="24" customHeight="1" x14ac:dyDescent="0.2">
      <c r="A421" s="211" t="str">
        <f t="shared" si="136"/>
        <v/>
      </c>
      <c r="B421" s="209">
        <f t="shared" si="137"/>
        <v>0</v>
      </c>
      <c r="C421" s="210"/>
      <c r="D421" s="211" t="str">
        <f t="shared" si="138"/>
        <v/>
      </c>
      <c r="E421" s="212"/>
      <c r="F421" s="213">
        <f t="shared" si="139"/>
        <v>0</v>
      </c>
      <c r="G421" s="267">
        <f t="shared" si="140"/>
        <v>0</v>
      </c>
    </row>
    <row r="422" spans="1:7" ht="24" customHeight="1" x14ac:dyDescent="0.2">
      <c r="A422" s="211" t="str">
        <f t="shared" si="136"/>
        <v/>
      </c>
      <c r="B422" s="209">
        <f t="shared" si="137"/>
        <v>0</v>
      </c>
      <c r="C422" s="210"/>
      <c r="D422" s="211" t="str">
        <f t="shared" si="138"/>
        <v/>
      </c>
      <c r="E422" s="212"/>
      <c r="F422" s="213">
        <f t="shared" si="139"/>
        <v>0</v>
      </c>
      <c r="G422" s="267">
        <f t="shared" si="140"/>
        <v>0</v>
      </c>
    </row>
    <row r="423" spans="1:7" ht="24" customHeight="1" x14ac:dyDescent="0.2">
      <c r="A423" s="310"/>
      <c r="B423" s="299"/>
      <c r="C423" s="299"/>
      <c r="D423" s="294"/>
      <c r="E423" s="295"/>
      <c r="F423" s="311" t="s">
        <v>32</v>
      </c>
      <c r="G423" s="312">
        <f>SUBTOTAL(9,G415:G422)</f>
        <v>0</v>
      </c>
    </row>
    <row r="424" spans="1:7" ht="24" customHeight="1" x14ac:dyDescent="0.2">
      <c r="A424" s="310"/>
      <c r="B424" s="299"/>
      <c r="C424" s="313" t="s">
        <v>606</v>
      </c>
      <c r="D424" s="294"/>
      <c r="E424" s="295"/>
      <c r="F424" s="296"/>
      <c r="G424" s="314"/>
    </row>
    <row r="425" spans="1:7" ht="24" customHeight="1" x14ac:dyDescent="0.2">
      <c r="A425" s="211" t="str">
        <f t="shared" ref="A425:A433" si="141">IFERROR(VLOOKUP(C425,Tabla_Insumos,4,FALSE),"")</f>
        <v/>
      </c>
      <c r="B425" s="209" t="str">
        <f t="shared" ref="B425:B433" si="142">IFERROR(VLOOKUP(C425,Tabla_Insumos,5,FALSE),"")</f>
        <v/>
      </c>
      <c r="C425" s="210"/>
      <c r="D425" s="211" t="str">
        <f t="shared" ref="D425:D433" si="143">IFERROR(VLOOKUP(C425,Tabla_Insumos,2,FALSE),"")</f>
        <v/>
      </c>
      <c r="E425" s="212"/>
      <c r="F425" s="213">
        <f t="shared" ref="F425:F433" si="144">IFERROR(VLOOKUP(C425,Tabla_Insumos,3,FALSE),0)</f>
        <v>0</v>
      </c>
      <c r="G425" s="267">
        <f t="shared" ref="G425:G433" si="145">ROUND(E425*F425,2)</f>
        <v>0</v>
      </c>
    </row>
    <row r="426" spans="1:7" ht="24" customHeight="1" x14ac:dyDescent="0.2">
      <c r="A426" s="211" t="str">
        <f t="shared" si="141"/>
        <v/>
      </c>
      <c r="B426" s="209" t="str">
        <f t="shared" si="142"/>
        <v/>
      </c>
      <c r="C426" s="210"/>
      <c r="D426" s="211" t="str">
        <f t="shared" si="143"/>
        <v/>
      </c>
      <c r="E426" s="212"/>
      <c r="F426" s="213">
        <f t="shared" si="144"/>
        <v>0</v>
      </c>
      <c r="G426" s="267">
        <f t="shared" si="145"/>
        <v>0</v>
      </c>
    </row>
    <row r="427" spans="1:7" ht="24" customHeight="1" x14ac:dyDescent="0.2">
      <c r="A427" s="211" t="str">
        <f t="shared" si="141"/>
        <v/>
      </c>
      <c r="B427" s="209" t="str">
        <f t="shared" si="142"/>
        <v/>
      </c>
      <c r="C427" s="210"/>
      <c r="D427" s="211" t="str">
        <f t="shared" si="143"/>
        <v/>
      </c>
      <c r="E427" s="212"/>
      <c r="F427" s="213">
        <f t="shared" si="144"/>
        <v>0</v>
      </c>
      <c r="G427" s="267">
        <f t="shared" si="145"/>
        <v>0</v>
      </c>
    </row>
    <row r="428" spans="1:7" ht="24" customHeight="1" x14ac:dyDescent="0.2">
      <c r="A428" s="211" t="str">
        <f t="shared" si="141"/>
        <v/>
      </c>
      <c r="B428" s="209" t="str">
        <f t="shared" si="142"/>
        <v/>
      </c>
      <c r="C428" s="210"/>
      <c r="D428" s="211" t="str">
        <f t="shared" si="143"/>
        <v/>
      </c>
      <c r="E428" s="212"/>
      <c r="F428" s="213">
        <f t="shared" si="144"/>
        <v>0</v>
      </c>
      <c r="G428" s="267">
        <f t="shared" si="145"/>
        <v>0</v>
      </c>
    </row>
    <row r="429" spans="1:7" ht="24" customHeight="1" x14ac:dyDescent="0.2">
      <c r="A429" s="211" t="str">
        <f t="shared" si="141"/>
        <v/>
      </c>
      <c r="B429" s="209" t="str">
        <f t="shared" si="142"/>
        <v/>
      </c>
      <c r="C429" s="210"/>
      <c r="D429" s="211" t="str">
        <f t="shared" si="143"/>
        <v/>
      </c>
      <c r="E429" s="212"/>
      <c r="F429" s="213">
        <f t="shared" si="144"/>
        <v>0</v>
      </c>
      <c r="G429" s="267">
        <f t="shared" si="145"/>
        <v>0</v>
      </c>
    </row>
    <row r="430" spans="1:7" ht="24" customHeight="1" x14ac:dyDescent="0.2">
      <c r="A430" s="211" t="str">
        <f t="shared" si="141"/>
        <v/>
      </c>
      <c r="B430" s="209" t="str">
        <f t="shared" si="142"/>
        <v/>
      </c>
      <c r="C430" s="210"/>
      <c r="D430" s="211" t="str">
        <f t="shared" si="143"/>
        <v/>
      </c>
      <c r="E430" s="212"/>
      <c r="F430" s="213">
        <f t="shared" si="144"/>
        <v>0</v>
      </c>
      <c r="G430" s="267">
        <f t="shared" si="145"/>
        <v>0</v>
      </c>
    </row>
    <row r="431" spans="1:7" ht="24" customHeight="1" x14ac:dyDescent="0.2">
      <c r="A431" s="211" t="str">
        <f t="shared" si="141"/>
        <v/>
      </c>
      <c r="B431" s="209" t="str">
        <f t="shared" si="142"/>
        <v/>
      </c>
      <c r="C431" s="210"/>
      <c r="D431" s="211" t="str">
        <f t="shared" si="143"/>
        <v/>
      </c>
      <c r="E431" s="212"/>
      <c r="F431" s="213">
        <f t="shared" si="144"/>
        <v>0</v>
      </c>
      <c r="G431" s="267">
        <f t="shared" si="145"/>
        <v>0</v>
      </c>
    </row>
    <row r="432" spans="1:7" ht="24" customHeight="1" x14ac:dyDescent="0.2">
      <c r="A432" s="211" t="str">
        <f t="shared" si="141"/>
        <v/>
      </c>
      <c r="B432" s="209" t="str">
        <f t="shared" si="142"/>
        <v/>
      </c>
      <c r="C432" s="210"/>
      <c r="D432" s="211" t="str">
        <f t="shared" si="143"/>
        <v/>
      </c>
      <c r="E432" s="212"/>
      <c r="F432" s="213">
        <f t="shared" si="144"/>
        <v>0</v>
      </c>
      <c r="G432" s="267">
        <f t="shared" si="145"/>
        <v>0</v>
      </c>
    </row>
    <row r="433" spans="1:7" ht="24" customHeight="1" x14ac:dyDescent="0.2">
      <c r="A433" s="211" t="str">
        <f t="shared" si="141"/>
        <v/>
      </c>
      <c r="B433" s="209" t="str">
        <f t="shared" si="142"/>
        <v/>
      </c>
      <c r="C433" s="210"/>
      <c r="D433" s="211" t="str">
        <f t="shared" si="143"/>
        <v/>
      </c>
      <c r="E433" s="212"/>
      <c r="F433" s="213">
        <f t="shared" si="144"/>
        <v>0</v>
      </c>
      <c r="G433" s="267">
        <f t="shared" si="145"/>
        <v>0</v>
      </c>
    </row>
    <row r="434" spans="1:7" ht="24" customHeight="1" x14ac:dyDescent="0.2">
      <c r="A434" s="315"/>
      <c r="B434" s="294"/>
      <c r="C434" s="299"/>
      <c r="D434" s="294"/>
      <c r="E434" s="295"/>
      <c r="F434" s="311" t="s">
        <v>33</v>
      </c>
      <c r="G434" s="312">
        <f>SUBTOTAL(9,G425:G433)</f>
        <v>0</v>
      </c>
    </row>
    <row r="435" spans="1:7" ht="24" customHeight="1" x14ac:dyDescent="0.2">
      <c r="A435" s="316"/>
      <c r="B435" s="294"/>
      <c r="C435" s="299"/>
      <c r="D435" s="294"/>
      <c r="E435" s="295"/>
      <c r="F435" s="296"/>
      <c r="G435" s="314"/>
    </row>
    <row r="436" spans="1:7" ht="24" customHeight="1" x14ac:dyDescent="0.2">
      <c r="A436" s="317">
        <f>B395</f>
        <v>9</v>
      </c>
      <c r="B436" s="318" t="str">
        <f>C395</f>
        <v>Puesta a tierra completa</v>
      </c>
      <c r="C436" s="306"/>
      <c r="D436" s="306" t="s">
        <v>34</v>
      </c>
      <c r="E436" s="307"/>
      <c r="F436" s="319" t="s">
        <v>35</v>
      </c>
      <c r="G436" s="320">
        <f>SUBTOTAL(9,G400:G435)</f>
        <v>0</v>
      </c>
    </row>
    <row r="438" spans="1:7" ht="24" customHeight="1" x14ac:dyDescent="0.2">
      <c r="A438" s="279" t="s">
        <v>37</v>
      </c>
      <c r="B438" s="280"/>
      <c r="C438" s="280"/>
      <c r="D438" s="280"/>
      <c r="E438" s="280"/>
      <c r="F438" s="280"/>
      <c r="G438" s="281"/>
    </row>
    <row r="439" spans="1:7" ht="24" customHeight="1" x14ac:dyDescent="0.2">
      <c r="A439" s="282" t="s">
        <v>602</v>
      </c>
      <c r="B439" s="283" t="str">
        <f>Comitente</f>
        <v>DIRECCIÓN DE RECURSOS ENERGETICOS</v>
      </c>
      <c r="C439" s="284"/>
      <c r="D439" s="285"/>
      <c r="E439" s="285"/>
      <c r="F439" s="286"/>
      <c r="G439" s="287"/>
    </row>
    <row r="440" spans="1:7" ht="24" customHeight="1" x14ac:dyDescent="0.2">
      <c r="A440" s="282" t="s">
        <v>603</v>
      </c>
      <c r="B440" s="283">
        <f>Contratista</f>
        <v>0</v>
      </c>
      <c r="C440" s="288"/>
      <c r="D440" s="288"/>
      <c r="E440" s="288"/>
      <c r="F440" s="289"/>
      <c r="G440" s="290"/>
    </row>
    <row r="441" spans="1:7" ht="24" customHeight="1" x14ac:dyDescent="0.2">
      <c r="A441" s="282" t="s">
        <v>24</v>
      </c>
      <c r="B441" s="283" t="str">
        <f>Obra</f>
        <v xml:space="preserve">Iluminación Calle Chacabuco (R.P. N°64) desde Calle N°8 hasta Calle N°11 </v>
      </c>
      <c r="C441" s="288"/>
      <c r="D441" s="288"/>
      <c r="E441" s="288"/>
      <c r="F441" s="289" t="s">
        <v>38</v>
      </c>
      <c r="G441" s="291">
        <f>Fecha_Base</f>
        <v>0</v>
      </c>
    </row>
    <row r="442" spans="1:7" ht="24" customHeight="1" x14ac:dyDescent="0.2">
      <c r="A442" s="292" t="s">
        <v>601</v>
      </c>
      <c r="B442" s="293" t="str">
        <f>Ubicación</f>
        <v>Departamento Pocito</v>
      </c>
      <c r="C442" s="293"/>
      <c r="D442" s="294"/>
      <c r="E442" s="295"/>
      <c r="F442" s="296"/>
      <c r="G442" s="297"/>
    </row>
    <row r="443" spans="1:7" ht="24" customHeight="1" x14ac:dyDescent="0.2">
      <c r="A443" s="292" t="s">
        <v>39</v>
      </c>
      <c r="B443" s="298" t="str">
        <f>IFERROR(VALUE(LEFT(B444,FIND(".",B444)-1)),"")</f>
        <v/>
      </c>
      <c r="C443" s="299" t="str">
        <f>IFERROR(VLOOKUP(B443,Tabla_CyP,2,FALSE),"")</f>
        <v/>
      </c>
      <c r="D443" s="299"/>
      <c r="E443" s="295"/>
      <c r="F443" s="296"/>
      <c r="G443" s="297"/>
    </row>
    <row r="444" spans="1:7" ht="24" customHeight="1" x14ac:dyDescent="0.2">
      <c r="A444" s="292" t="s">
        <v>25</v>
      </c>
      <c r="B444" s="300">
        <f>IFERROR(VLOOKUP(COUNTIF($A$1:A444,"ANALISIS DE PRECIOS"),Tabla_NumeroItem,2,FALSE),"")</f>
        <v>10</v>
      </c>
      <c r="C444" s="299" t="str">
        <f>IFERROR(VLOOKUP(B444,Tabla_CyP,2,FALSE),"")</f>
        <v>Tableros de comando y medición trifasicos completos</v>
      </c>
      <c r="D444" s="294"/>
      <c r="E444" s="295"/>
      <c r="F444" s="289" t="s">
        <v>26</v>
      </c>
      <c r="G444" s="301" t="str">
        <f>IFERROR(VLOOKUP(B444,Tabla_CyP,4,FALSE),"")</f>
        <v>Un.</v>
      </c>
    </row>
    <row r="445" spans="1:7" ht="24" customHeight="1" x14ac:dyDescent="0.2">
      <c r="A445" s="292"/>
      <c r="B445" s="293"/>
      <c r="C445" s="299"/>
      <c r="D445" s="294"/>
      <c r="E445" s="295"/>
      <c r="F445" s="296"/>
      <c r="G445" s="297"/>
    </row>
    <row r="446" spans="1:7" ht="24" customHeight="1" x14ac:dyDescent="0.2">
      <c r="A446" s="354" t="s">
        <v>507</v>
      </c>
      <c r="B446" s="355"/>
      <c r="C446" s="356" t="s">
        <v>0</v>
      </c>
      <c r="D446" s="356" t="s">
        <v>27</v>
      </c>
      <c r="E446" s="358" t="s">
        <v>28</v>
      </c>
      <c r="F446" s="352" t="s">
        <v>29</v>
      </c>
      <c r="G446" s="352" t="s">
        <v>30</v>
      </c>
    </row>
    <row r="447" spans="1:7" s="217" customFormat="1" ht="24" customHeight="1" x14ac:dyDescent="0.2">
      <c r="A447" s="302" t="s">
        <v>508</v>
      </c>
      <c r="B447" s="302" t="s">
        <v>509</v>
      </c>
      <c r="C447" s="357"/>
      <c r="D447" s="357"/>
      <c r="E447" s="359"/>
      <c r="F447" s="353"/>
      <c r="G447" s="353"/>
    </row>
    <row r="448" spans="1:7" ht="24" customHeight="1" x14ac:dyDescent="0.2">
      <c r="A448" s="303"/>
      <c r="B448" s="304"/>
      <c r="C448" s="305" t="s">
        <v>604</v>
      </c>
      <c r="D448" s="306"/>
      <c r="E448" s="307"/>
      <c r="F448" s="308"/>
      <c r="G448" s="309"/>
    </row>
    <row r="449" spans="1:7" ht="24" customHeight="1" x14ac:dyDescent="0.2">
      <c r="A449" s="211" t="str">
        <f t="shared" ref="A449:A462" si="146">IFERROR(VLOOKUP(C449,Tabla_Insumos,4,FALSE),"")</f>
        <v/>
      </c>
      <c r="B449" s="209" t="str">
        <f>IFERROR(VLOOKUP(C449,Tabla_Insumos,5,FALSE),"")</f>
        <v/>
      </c>
      <c r="C449" s="210"/>
      <c r="D449" s="211" t="str">
        <f t="shared" ref="D449" si="147">IFERROR(VLOOKUP(C449,Tabla_Insumos,2,FALSE),"")</f>
        <v/>
      </c>
      <c r="E449" s="212"/>
      <c r="F449" s="213">
        <f t="shared" ref="F449:F462" si="148">IFERROR(VLOOKUP(C449,Tabla_Insumos,3,FALSE),0)</f>
        <v>0</v>
      </c>
      <c r="G449" s="267">
        <f>ROUND(E449*F449,2)</f>
        <v>0</v>
      </c>
    </row>
    <row r="450" spans="1:7" ht="24" customHeight="1" x14ac:dyDescent="0.2">
      <c r="A450" s="211" t="str">
        <f t="shared" si="146"/>
        <v/>
      </c>
      <c r="B450" s="209" t="str">
        <f t="shared" ref="B450:B462" si="149">IFERROR(VLOOKUP(C450,Tabla_Insumos,5,FALSE),"")</f>
        <v/>
      </c>
      <c r="C450" s="210"/>
      <c r="D450" s="211" t="str">
        <f t="shared" ref="D450:D462" si="150">IFERROR(VLOOKUP(C450,Tabla_Insumos,2,FALSE),"")</f>
        <v/>
      </c>
      <c r="E450" s="212"/>
      <c r="F450" s="213">
        <f t="shared" si="148"/>
        <v>0</v>
      </c>
      <c r="G450" s="267">
        <f t="shared" ref="G450:G462" si="151">ROUND(E450*F450,2)</f>
        <v>0</v>
      </c>
    </row>
    <row r="451" spans="1:7" ht="24" customHeight="1" x14ac:dyDescent="0.2">
      <c r="A451" s="211" t="str">
        <f t="shared" si="146"/>
        <v/>
      </c>
      <c r="B451" s="209" t="str">
        <f t="shared" si="149"/>
        <v/>
      </c>
      <c r="C451" s="210"/>
      <c r="D451" s="211" t="str">
        <f t="shared" si="150"/>
        <v/>
      </c>
      <c r="E451" s="212"/>
      <c r="F451" s="213">
        <f t="shared" si="148"/>
        <v>0</v>
      </c>
      <c r="G451" s="267">
        <f t="shared" si="151"/>
        <v>0</v>
      </c>
    </row>
    <row r="452" spans="1:7" ht="24" customHeight="1" x14ac:dyDescent="0.2">
      <c r="A452" s="211" t="str">
        <f t="shared" si="146"/>
        <v/>
      </c>
      <c r="B452" s="209" t="str">
        <f t="shared" si="149"/>
        <v/>
      </c>
      <c r="C452" s="210"/>
      <c r="D452" s="211" t="str">
        <f t="shared" si="150"/>
        <v/>
      </c>
      <c r="E452" s="212"/>
      <c r="F452" s="213">
        <f t="shared" si="148"/>
        <v>0</v>
      </c>
      <c r="G452" s="267">
        <f t="shared" si="151"/>
        <v>0</v>
      </c>
    </row>
    <row r="453" spans="1:7" ht="24" customHeight="1" x14ac:dyDescent="0.2">
      <c r="A453" s="211" t="str">
        <f t="shared" si="146"/>
        <v/>
      </c>
      <c r="B453" s="209" t="str">
        <f t="shared" si="149"/>
        <v/>
      </c>
      <c r="C453" s="210"/>
      <c r="D453" s="211" t="str">
        <f t="shared" si="150"/>
        <v/>
      </c>
      <c r="E453" s="212"/>
      <c r="F453" s="213">
        <f t="shared" si="148"/>
        <v>0</v>
      </c>
      <c r="G453" s="267">
        <f t="shared" si="151"/>
        <v>0</v>
      </c>
    </row>
    <row r="454" spans="1:7" ht="24" customHeight="1" x14ac:dyDescent="0.2">
      <c r="A454" s="211" t="str">
        <f t="shared" si="146"/>
        <v/>
      </c>
      <c r="B454" s="209" t="str">
        <f t="shared" si="149"/>
        <v/>
      </c>
      <c r="C454" s="210"/>
      <c r="D454" s="211" t="str">
        <f t="shared" si="150"/>
        <v/>
      </c>
      <c r="E454" s="212"/>
      <c r="F454" s="213">
        <f t="shared" si="148"/>
        <v>0</v>
      </c>
      <c r="G454" s="267">
        <f t="shared" si="151"/>
        <v>0</v>
      </c>
    </row>
    <row r="455" spans="1:7" ht="24" customHeight="1" x14ac:dyDescent="0.2">
      <c r="A455" s="211" t="str">
        <f t="shared" si="146"/>
        <v/>
      </c>
      <c r="B455" s="209" t="str">
        <f t="shared" si="149"/>
        <v/>
      </c>
      <c r="C455" s="210"/>
      <c r="D455" s="211" t="str">
        <f t="shared" si="150"/>
        <v/>
      </c>
      <c r="E455" s="212"/>
      <c r="F455" s="213">
        <f t="shared" si="148"/>
        <v>0</v>
      </c>
      <c r="G455" s="267">
        <f t="shared" si="151"/>
        <v>0</v>
      </c>
    </row>
    <row r="456" spans="1:7" ht="24" customHeight="1" x14ac:dyDescent="0.2">
      <c r="A456" s="211" t="str">
        <f t="shared" si="146"/>
        <v/>
      </c>
      <c r="B456" s="209" t="str">
        <f t="shared" si="149"/>
        <v/>
      </c>
      <c r="C456" s="210"/>
      <c r="D456" s="211" t="str">
        <f t="shared" si="150"/>
        <v/>
      </c>
      <c r="E456" s="212"/>
      <c r="F456" s="213">
        <f t="shared" si="148"/>
        <v>0</v>
      </c>
      <c r="G456" s="267">
        <f t="shared" si="151"/>
        <v>0</v>
      </c>
    </row>
    <row r="457" spans="1:7" ht="24" customHeight="1" x14ac:dyDescent="0.2">
      <c r="A457" s="211" t="str">
        <f t="shared" si="146"/>
        <v/>
      </c>
      <c r="B457" s="209" t="str">
        <f t="shared" si="149"/>
        <v/>
      </c>
      <c r="C457" s="210"/>
      <c r="D457" s="211" t="str">
        <f t="shared" si="150"/>
        <v/>
      </c>
      <c r="E457" s="212"/>
      <c r="F457" s="213">
        <f t="shared" si="148"/>
        <v>0</v>
      </c>
      <c r="G457" s="267">
        <f t="shared" si="151"/>
        <v>0</v>
      </c>
    </row>
    <row r="458" spans="1:7" ht="24" customHeight="1" x14ac:dyDescent="0.2">
      <c r="A458" s="211" t="str">
        <f t="shared" si="146"/>
        <v/>
      </c>
      <c r="B458" s="209" t="str">
        <f t="shared" si="149"/>
        <v/>
      </c>
      <c r="C458" s="210"/>
      <c r="D458" s="211" t="str">
        <f t="shared" si="150"/>
        <v/>
      </c>
      <c r="E458" s="212"/>
      <c r="F458" s="213">
        <f t="shared" si="148"/>
        <v>0</v>
      </c>
      <c r="G458" s="267">
        <f t="shared" si="151"/>
        <v>0</v>
      </c>
    </row>
    <row r="459" spans="1:7" ht="24" customHeight="1" x14ac:dyDescent="0.2">
      <c r="A459" s="211" t="str">
        <f t="shared" si="146"/>
        <v/>
      </c>
      <c r="B459" s="209" t="str">
        <f t="shared" si="149"/>
        <v/>
      </c>
      <c r="C459" s="210"/>
      <c r="D459" s="211" t="str">
        <f t="shared" si="150"/>
        <v/>
      </c>
      <c r="E459" s="212"/>
      <c r="F459" s="213">
        <f t="shared" si="148"/>
        <v>0</v>
      </c>
      <c r="G459" s="267">
        <f t="shared" si="151"/>
        <v>0</v>
      </c>
    </row>
    <row r="460" spans="1:7" ht="24" customHeight="1" x14ac:dyDescent="0.2">
      <c r="A460" s="211" t="str">
        <f t="shared" si="146"/>
        <v/>
      </c>
      <c r="B460" s="209" t="str">
        <f t="shared" si="149"/>
        <v/>
      </c>
      <c r="C460" s="210"/>
      <c r="D460" s="211" t="str">
        <f t="shared" si="150"/>
        <v/>
      </c>
      <c r="E460" s="212"/>
      <c r="F460" s="213">
        <f t="shared" si="148"/>
        <v>0</v>
      </c>
      <c r="G460" s="267">
        <f t="shared" si="151"/>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4">
        <f t="shared" si="148"/>
        <v>0</v>
      </c>
      <c r="G462" s="267">
        <f t="shared" si="151"/>
        <v>0</v>
      </c>
    </row>
    <row r="463" spans="1:7" ht="24" customHeight="1" x14ac:dyDescent="0.2">
      <c r="A463" s="310"/>
      <c r="B463" s="299"/>
      <c r="C463" s="299"/>
      <c r="D463" s="294"/>
      <c r="E463" s="295"/>
      <c r="F463" s="311" t="s">
        <v>31</v>
      </c>
      <c r="G463" s="312">
        <f>SUBTOTAL(9,G449:G462)</f>
        <v>0</v>
      </c>
    </row>
    <row r="464" spans="1:7" ht="24" customHeight="1" x14ac:dyDescent="0.2">
      <c r="A464" s="310"/>
      <c r="B464" s="299"/>
      <c r="C464" s="313" t="s">
        <v>605</v>
      </c>
      <c r="D464" s="294"/>
      <c r="E464" s="295"/>
      <c r="F464" s="296"/>
      <c r="G464" s="314"/>
    </row>
    <row r="465" spans="1:7" ht="24" customHeight="1" x14ac:dyDescent="0.2">
      <c r="A465" s="211" t="str">
        <f t="shared" ref="A465:A472" si="152">IFERROR(VLOOKUP(C465,Tabla_Insumos,4,FALSE),"")</f>
        <v/>
      </c>
      <c r="B465" s="209">
        <f t="shared" ref="B465:B472" si="153">IFERROR(VLOOKUP(A465,Tabla_Indices,5,FALSE),"")</f>
        <v>0</v>
      </c>
      <c r="C465" s="210"/>
      <c r="D465" s="211" t="str">
        <f t="shared" ref="D465:D472" si="154">IFERROR(VLOOKUP(C465,Tabla_Insumos,2,FALSE),"")</f>
        <v/>
      </c>
      <c r="E465" s="212"/>
      <c r="F465" s="215">
        <f t="shared" ref="F465:F472" si="155">IFERROR(VLOOKUP(C465,Tabla_Insumos,3,FALSE),0)</f>
        <v>0</v>
      </c>
      <c r="G465" s="267">
        <f>ROUND(E465*F465,2)</f>
        <v>0</v>
      </c>
    </row>
    <row r="466" spans="1:7" ht="24" customHeight="1" x14ac:dyDescent="0.2">
      <c r="A466" s="211" t="str">
        <f t="shared" si="152"/>
        <v/>
      </c>
      <c r="B466" s="209">
        <f t="shared" si="153"/>
        <v>0</v>
      </c>
      <c r="C466" s="210"/>
      <c r="D466" s="211" t="str">
        <f t="shared" si="154"/>
        <v/>
      </c>
      <c r="E466" s="212"/>
      <c r="F466" s="215">
        <f t="shared" si="155"/>
        <v>0</v>
      </c>
      <c r="G466" s="267">
        <f>ROUND(E466*F466,2)</f>
        <v>0</v>
      </c>
    </row>
    <row r="467" spans="1:7" ht="24" customHeight="1" x14ac:dyDescent="0.2">
      <c r="A467" s="211" t="str">
        <f t="shared" si="152"/>
        <v/>
      </c>
      <c r="B467" s="209">
        <f t="shared" si="153"/>
        <v>0</v>
      </c>
      <c r="C467" s="210"/>
      <c r="D467" s="211" t="str">
        <f t="shared" si="154"/>
        <v/>
      </c>
      <c r="E467" s="212"/>
      <c r="F467" s="215">
        <f t="shared" si="155"/>
        <v>0</v>
      </c>
      <c r="G467" s="267">
        <f t="shared" ref="G467:G472" si="156">ROUND(E467*F467,2)</f>
        <v>0</v>
      </c>
    </row>
    <row r="468" spans="1:7" ht="24" customHeight="1" x14ac:dyDescent="0.2">
      <c r="A468" s="211" t="str">
        <f t="shared" si="152"/>
        <v/>
      </c>
      <c r="B468" s="209">
        <f t="shared" si="153"/>
        <v>0</v>
      </c>
      <c r="C468" s="210"/>
      <c r="D468" s="211" t="str">
        <f t="shared" si="154"/>
        <v/>
      </c>
      <c r="E468" s="212"/>
      <c r="F468" s="215">
        <f t="shared" si="155"/>
        <v>0</v>
      </c>
      <c r="G468" s="267">
        <f t="shared" si="156"/>
        <v>0</v>
      </c>
    </row>
    <row r="469" spans="1:7" ht="24" customHeight="1" x14ac:dyDescent="0.2">
      <c r="A469" s="211" t="str">
        <f t="shared" si="152"/>
        <v/>
      </c>
      <c r="B469" s="209">
        <f t="shared" si="153"/>
        <v>0</v>
      </c>
      <c r="C469" s="210"/>
      <c r="D469" s="211" t="str">
        <f t="shared" si="154"/>
        <v/>
      </c>
      <c r="E469" s="212"/>
      <c r="F469" s="213">
        <f t="shared" si="155"/>
        <v>0</v>
      </c>
      <c r="G469" s="267">
        <f t="shared" si="156"/>
        <v>0</v>
      </c>
    </row>
    <row r="470" spans="1:7" ht="24" customHeight="1" x14ac:dyDescent="0.2">
      <c r="A470" s="211" t="str">
        <f t="shared" si="152"/>
        <v/>
      </c>
      <c r="B470" s="209">
        <f t="shared" si="153"/>
        <v>0</v>
      </c>
      <c r="C470" s="210"/>
      <c r="D470" s="211" t="str">
        <f t="shared" si="154"/>
        <v/>
      </c>
      <c r="E470" s="212"/>
      <c r="F470" s="213">
        <f t="shared" si="155"/>
        <v>0</v>
      </c>
      <c r="G470" s="267">
        <f t="shared" si="156"/>
        <v>0</v>
      </c>
    </row>
    <row r="471" spans="1:7" ht="24" customHeight="1" x14ac:dyDescent="0.2">
      <c r="A471" s="211" t="str">
        <f t="shared" si="152"/>
        <v/>
      </c>
      <c r="B471" s="209">
        <f t="shared" si="153"/>
        <v>0</v>
      </c>
      <c r="C471" s="210"/>
      <c r="D471" s="211" t="str">
        <f t="shared" si="154"/>
        <v/>
      </c>
      <c r="E471" s="212"/>
      <c r="F471" s="213">
        <f t="shared" si="155"/>
        <v>0</v>
      </c>
      <c r="G471" s="267">
        <f t="shared" si="156"/>
        <v>0</v>
      </c>
    </row>
    <row r="472" spans="1:7" ht="24" customHeight="1" x14ac:dyDescent="0.2">
      <c r="A472" s="211" t="str">
        <f t="shared" si="152"/>
        <v/>
      </c>
      <c r="B472" s="209">
        <f t="shared" si="153"/>
        <v>0</v>
      </c>
      <c r="C472" s="210"/>
      <c r="D472" s="211" t="str">
        <f t="shared" si="154"/>
        <v/>
      </c>
      <c r="E472" s="212"/>
      <c r="F472" s="213">
        <f t="shared" si="155"/>
        <v>0</v>
      </c>
      <c r="G472" s="267">
        <f t="shared" si="156"/>
        <v>0</v>
      </c>
    </row>
    <row r="473" spans="1:7" ht="24" customHeight="1" x14ac:dyDescent="0.2">
      <c r="A473" s="310"/>
      <c r="B473" s="299"/>
      <c r="C473" s="299"/>
      <c r="D473" s="294"/>
      <c r="E473" s="295"/>
      <c r="F473" s="311" t="s">
        <v>32</v>
      </c>
      <c r="G473" s="312">
        <f>SUBTOTAL(9,G465:G472)</f>
        <v>0</v>
      </c>
    </row>
    <row r="474" spans="1:7" ht="24" customHeight="1" x14ac:dyDescent="0.2">
      <c r="A474" s="310"/>
      <c r="B474" s="299"/>
      <c r="C474" s="313" t="s">
        <v>606</v>
      </c>
      <c r="D474" s="294"/>
      <c r="E474" s="295"/>
      <c r="F474" s="296"/>
      <c r="G474" s="314"/>
    </row>
    <row r="475" spans="1:7" ht="24" customHeight="1" x14ac:dyDescent="0.2">
      <c r="A475" s="211" t="str">
        <f t="shared" ref="A475:A483" si="157">IFERROR(VLOOKUP(C475,Tabla_Insumos,4,FALSE),"")</f>
        <v/>
      </c>
      <c r="B475" s="209" t="str">
        <f t="shared" ref="B475:B483" si="158">IFERROR(VLOOKUP(C475,Tabla_Insumos,5,FALSE),"")</f>
        <v/>
      </c>
      <c r="C475" s="210"/>
      <c r="D475" s="211" t="str">
        <f t="shared" ref="D475:D483" si="159">IFERROR(VLOOKUP(C475,Tabla_Insumos,2,FALSE),"")</f>
        <v/>
      </c>
      <c r="E475" s="212"/>
      <c r="F475" s="213">
        <f t="shared" ref="F475:F483" si="160">IFERROR(VLOOKUP(C475,Tabla_Insumos,3,FALSE),0)</f>
        <v>0</v>
      </c>
      <c r="G475" s="267">
        <f t="shared" ref="G475:G483" si="161">ROUND(E475*F475,2)</f>
        <v>0</v>
      </c>
    </row>
    <row r="476" spans="1:7" ht="24" customHeight="1" x14ac:dyDescent="0.2">
      <c r="A476" s="211" t="str">
        <f t="shared" si="157"/>
        <v/>
      </c>
      <c r="B476" s="209" t="str">
        <f t="shared" si="158"/>
        <v/>
      </c>
      <c r="C476" s="210"/>
      <c r="D476" s="211" t="str">
        <f t="shared" si="159"/>
        <v/>
      </c>
      <c r="E476" s="212"/>
      <c r="F476" s="213">
        <f t="shared" si="160"/>
        <v>0</v>
      </c>
      <c r="G476" s="267">
        <f t="shared" si="161"/>
        <v>0</v>
      </c>
    </row>
    <row r="477" spans="1:7" ht="24" customHeight="1" x14ac:dyDescent="0.2">
      <c r="A477" s="211" t="str">
        <f t="shared" si="157"/>
        <v/>
      </c>
      <c r="B477" s="209" t="str">
        <f t="shared" si="158"/>
        <v/>
      </c>
      <c r="C477" s="210"/>
      <c r="D477" s="211" t="str">
        <f t="shared" si="159"/>
        <v/>
      </c>
      <c r="E477" s="212"/>
      <c r="F477" s="213">
        <f t="shared" si="160"/>
        <v>0</v>
      </c>
      <c r="G477" s="267">
        <f t="shared" si="161"/>
        <v>0</v>
      </c>
    </row>
    <row r="478" spans="1:7" ht="24" customHeight="1" x14ac:dyDescent="0.2">
      <c r="A478" s="211" t="str">
        <f t="shared" si="157"/>
        <v/>
      </c>
      <c r="B478" s="209" t="str">
        <f t="shared" si="158"/>
        <v/>
      </c>
      <c r="C478" s="210"/>
      <c r="D478" s="211" t="str">
        <f t="shared" si="159"/>
        <v/>
      </c>
      <c r="E478" s="212"/>
      <c r="F478" s="213">
        <f t="shared" si="160"/>
        <v>0</v>
      </c>
      <c r="G478" s="267">
        <f t="shared" si="161"/>
        <v>0</v>
      </c>
    </row>
    <row r="479" spans="1:7" ht="24" customHeight="1" x14ac:dyDescent="0.2">
      <c r="A479" s="211" t="str">
        <f t="shared" si="157"/>
        <v/>
      </c>
      <c r="B479" s="209" t="str">
        <f t="shared" si="158"/>
        <v/>
      </c>
      <c r="C479" s="210"/>
      <c r="D479" s="211" t="str">
        <f t="shared" si="159"/>
        <v/>
      </c>
      <c r="E479" s="212"/>
      <c r="F479" s="213">
        <f t="shared" si="160"/>
        <v>0</v>
      </c>
      <c r="G479" s="267">
        <f t="shared" si="161"/>
        <v>0</v>
      </c>
    </row>
    <row r="480" spans="1:7" ht="24" customHeight="1" x14ac:dyDescent="0.2">
      <c r="A480" s="211" t="str">
        <f t="shared" si="157"/>
        <v/>
      </c>
      <c r="B480" s="209" t="str">
        <f t="shared" si="158"/>
        <v/>
      </c>
      <c r="C480" s="210"/>
      <c r="D480" s="211" t="str">
        <f t="shared" si="159"/>
        <v/>
      </c>
      <c r="E480" s="212"/>
      <c r="F480" s="213">
        <f t="shared" si="160"/>
        <v>0</v>
      </c>
      <c r="G480" s="267">
        <f t="shared" si="161"/>
        <v>0</v>
      </c>
    </row>
    <row r="481" spans="1:7" ht="24" customHeight="1" x14ac:dyDescent="0.2">
      <c r="A481" s="211" t="str">
        <f t="shared" si="157"/>
        <v/>
      </c>
      <c r="B481" s="209" t="str">
        <f t="shared" si="158"/>
        <v/>
      </c>
      <c r="C481" s="210"/>
      <c r="D481" s="211" t="str">
        <f t="shared" si="159"/>
        <v/>
      </c>
      <c r="E481" s="212"/>
      <c r="F481" s="213">
        <f t="shared" si="160"/>
        <v>0</v>
      </c>
      <c r="G481" s="267">
        <f t="shared" si="161"/>
        <v>0</v>
      </c>
    </row>
    <row r="482" spans="1:7" ht="24" customHeight="1" x14ac:dyDescent="0.2">
      <c r="A482" s="211" t="str">
        <f t="shared" si="157"/>
        <v/>
      </c>
      <c r="B482" s="209" t="str">
        <f t="shared" si="158"/>
        <v/>
      </c>
      <c r="C482" s="210"/>
      <c r="D482" s="211" t="str">
        <f t="shared" si="159"/>
        <v/>
      </c>
      <c r="E482" s="212"/>
      <c r="F482" s="213">
        <f t="shared" si="160"/>
        <v>0</v>
      </c>
      <c r="G482" s="267">
        <f t="shared" si="161"/>
        <v>0</v>
      </c>
    </row>
    <row r="483" spans="1:7" ht="24" customHeight="1" x14ac:dyDescent="0.2">
      <c r="A483" s="211" t="str">
        <f t="shared" si="157"/>
        <v/>
      </c>
      <c r="B483" s="209" t="str">
        <f t="shared" si="158"/>
        <v/>
      </c>
      <c r="C483" s="210"/>
      <c r="D483" s="211" t="str">
        <f t="shared" si="159"/>
        <v/>
      </c>
      <c r="E483" s="212"/>
      <c r="F483" s="213">
        <f t="shared" si="160"/>
        <v>0</v>
      </c>
      <c r="G483" s="267">
        <f t="shared" si="161"/>
        <v>0</v>
      </c>
    </row>
    <row r="484" spans="1:7" ht="24" customHeight="1" x14ac:dyDescent="0.2">
      <c r="A484" s="315"/>
      <c r="B484" s="294"/>
      <c r="C484" s="299"/>
      <c r="D484" s="294"/>
      <c r="E484" s="295"/>
      <c r="F484" s="311" t="s">
        <v>33</v>
      </c>
      <c r="G484" s="312">
        <f>SUBTOTAL(9,G475:G483)</f>
        <v>0</v>
      </c>
    </row>
    <row r="485" spans="1:7" ht="24" customHeight="1" x14ac:dyDescent="0.2">
      <c r="A485" s="316"/>
      <c r="B485" s="294"/>
      <c r="C485" s="299"/>
      <c r="D485" s="294"/>
      <c r="E485" s="295"/>
      <c r="F485" s="296"/>
      <c r="G485" s="314"/>
    </row>
    <row r="486" spans="1:7" ht="24" customHeight="1" x14ac:dyDescent="0.2">
      <c r="A486" s="317">
        <f>B444</f>
        <v>10</v>
      </c>
      <c r="B486" s="318" t="str">
        <f>C444</f>
        <v>Tableros de comando y medición trifasicos completos</v>
      </c>
      <c r="C486" s="306"/>
      <c r="D486" s="306" t="s">
        <v>34</v>
      </c>
      <c r="E486" s="307"/>
      <c r="F486" s="319" t="s">
        <v>35</v>
      </c>
      <c r="G486" s="320">
        <f>SUBTOTAL(9,G449:G485)</f>
        <v>0</v>
      </c>
    </row>
    <row r="488" spans="1:7" ht="24" customHeight="1" x14ac:dyDescent="0.2">
      <c r="A488" s="279" t="s">
        <v>37</v>
      </c>
      <c r="B488" s="280"/>
      <c r="C488" s="280"/>
      <c r="D488" s="280"/>
      <c r="E488" s="280"/>
      <c r="F488" s="280"/>
      <c r="G488" s="281"/>
    </row>
    <row r="489" spans="1:7" ht="24" customHeight="1" x14ac:dyDescent="0.2">
      <c r="A489" s="282" t="s">
        <v>602</v>
      </c>
      <c r="B489" s="283" t="str">
        <f>Comitente</f>
        <v>DIRECCIÓN DE RECURSOS ENERGETICOS</v>
      </c>
      <c r="C489" s="284"/>
      <c r="D489" s="285"/>
      <c r="E489" s="285"/>
      <c r="F489" s="286"/>
      <c r="G489" s="287"/>
    </row>
    <row r="490" spans="1:7" ht="24" customHeight="1" x14ac:dyDescent="0.2">
      <c r="A490" s="282" t="s">
        <v>603</v>
      </c>
      <c r="B490" s="283">
        <f>Contratista</f>
        <v>0</v>
      </c>
      <c r="C490" s="288"/>
      <c r="D490" s="288"/>
      <c r="E490" s="288"/>
      <c r="F490" s="289"/>
      <c r="G490" s="290"/>
    </row>
    <row r="491" spans="1:7" ht="24" customHeight="1" x14ac:dyDescent="0.2">
      <c r="A491" s="282" t="s">
        <v>24</v>
      </c>
      <c r="B491" s="283" t="str">
        <f>Obra</f>
        <v xml:space="preserve">Iluminación Calle Chacabuco (R.P. N°64) desde Calle N°8 hasta Calle N°11 </v>
      </c>
      <c r="C491" s="288"/>
      <c r="D491" s="288"/>
      <c r="E491" s="288"/>
      <c r="F491" s="289" t="s">
        <v>38</v>
      </c>
      <c r="G491" s="291">
        <f>Fecha_Base</f>
        <v>0</v>
      </c>
    </row>
    <row r="492" spans="1:7" ht="24" customHeight="1" x14ac:dyDescent="0.2">
      <c r="A492" s="292" t="s">
        <v>601</v>
      </c>
      <c r="B492" s="293" t="str">
        <f>Ubicación</f>
        <v>Departamento Pocito</v>
      </c>
      <c r="C492" s="293"/>
      <c r="D492" s="294"/>
      <c r="E492" s="295"/>
      <c r="F492" s="296"/>
      <c r="G492" s="297"/>
    </row>
    <row r="493" spans="1:7" ht="24" customHeight="1" x14ac:dyDescent="0.2">
      <c r="A493" s="292" t="s">
        <v>39</v>
      </c>
      <c r="B493" s="298" t="str">
        <f>IFERROR(VALUE(LEFT(B494,FIND(".",B494)-1)),"")</f>
        <v/>
      </c>
      <c r="C493" s="299" t="str">
        <f>IFERROR(VLOOKUP(B493,Tabla_CyP,2,FALSE),"")</f>
        <v/>
      </c>
      <c r="D493" s="299"/>
      <c r="E493" s="295"/>
      <c r="F493" s="296"/>
      <c r="G493" s="297"/>
    </row>
    <row r="494" spans="1:7" ht="24" customHeight="1" x14ac:dyDescent="0.2">
      <c r="A494" s="292" t="s">
        <v>25</v>
      </c>
      <c r="B494" s="300" t="str">
        <f>IFERROR(VLOOKUP(COUNTIF($A$1:A494,"ANALISIS DE PRECIOS"),Tabla_NumeroItem,2,FALSE),"")</f>
        <v/>
      </c>
      <c r="C494" s="299" t="str">
        <f>IFERROR(VLOOKUP(B494,Tabla_CyP,2,FALSE),"")</f>
        <v/>
      </c>
      <c r="D494" s="294"/>
      <c r="E494" s="295"/>
      <c r="F494" s="289" t="s">
        <v>26</v>
      </c>
      <c r="G494" s="301" t="str">
        <f>IFERROR(VLOOKUP(B494,Tabla_CyP,4,FALSE),"")</f>
        <v/>
      </c>
    </row>
    <row r="495" spans="1:7" ht="24" customHeight="1" x14ac:dyDescent="0.2">
      <c r="A495" s="292"/>
      <c r="B495" s="293"/>
      <c r="C495" s="299"/>
      <c r="D495" s="294"/>
      <c r="E495" s="295"/>
      <c r="F495" s="296"/>
      <c r="G495" s="297"/>
    </row>
    <row r="496" spans="1:7" ht="24" customHeight="1" x14ac:dyDescent="0.2">
      <c r="A496" s="354" t="s">
        <v>507</v>
      </c>
      <c r="B496" s="355"/>
      <c r="C496" s="356" t="s">
        <v>0</v>
      </c>
      <c r="D496" s="356" t="s">
        <v>27</v>
      </c>
      <c r="E496" s="358" t="s">
        <v>28</v>
      </c>
      <c r="F496" s="352" t="s">
        <v>29</v>
      </c>
      <c r="G496" s="352" t="s">
        <v>30</v>
      </c>
    </row>
    <row r="497" spans="1:7" s="217" customFormat="1" ht="24" customHeight="1" x14ac:dyDescent="0.2">
      <c r="A497" s="302" t="s">
        <v>508</v>
      </c>
      <c r="B497" s="302" t="s">
        <v>509</v>
      </c>
      <c r="C497" s="357"/>
      <c r="D497" s="357"/>
      <c r="E497" s="359"/>
      <c r="F497" s="353"/>
      <c r="G497" s="353"/>
    </row>
    <row r="498" spans="1:7" ht="24" customHeight="1" x14ac:dyDescent="0.2">
      <c r="A498" s="303"/>
      <c r="B498" s="304"/>
      <c r="C498" s="305" t="s">
        <v>604</v>
      </c>
      <c r="D498" s="306"/>
      <c r="E498" s="307"/>
      <c r="F498" s="308"/>
      <c r="G498" s="309"/>
    </row>
    <row r="499" spans="1:7" ht="24" customHeight="1" x14ac:dyDescent="0.2">
      <c r="A499" s="211" t="str">
        <f t="shared" ref="A499:A511" si="162">IFERROR(VLOOKUP(C499,Tabla_Insumos,4,FALSE),"")</f>
        <v/>
      </c>
      <c r="B499" s="209" t="str">
        <f>IFERROR(VLOOKUP(C499,Tabla_Insumos,5,FALSE),"")</f>
        <v/>
      </c>
      <c r="C499" s="339"/>
      <c r="D499" s="211" t="str">
        <f t="shared" ref="D499:D511" si="163">IFERROR(VLOOKUP(C499,Tabla_Insumos,2,FALSE),"")</f>
        <v/>
      </c>
      <c r="E499" s="338"/>
      <c r="F499" s="213">
        <f t="shared" ref="F499:F511" si="164">IFERROR(VLOOKUP(C499,Tabla_Insumos,3,FALSE),0)</f>
        <v>0</v>
      </c>
      <c r="G499" s="267">
        <f>ROUND(E499*F499,2)</f>
        <v>0</v>
      </c>
    </row>
    <row r="500" spans="1:7" ht="24" customHeight="1" x14ac:dyDescent="0.2">
      <c r="A500" s="211" t="str">
        <f t="shared" si="162"/>
        <v/>
      </c>
      <c r="B500" s="209" t="str">
        <f t="shared" ref="B500:B511" si="165">IFERROR(VLOOKUP(C500,Tabla_Insumos,5,FALSE),"")</f>
        <v/>
      </c>
      <c r="C500" s="335"/>
      <c r="D500" s="211" t="str">
        <f t="shared" si="163"/>
        <v/>
      </c>
      <c r="E500" s="338"/>
      <c r="F500" s="213">
        <f t="shared" si="164"/>
        <v>0</v>
      </c>
      <c r="G500" s="267">
        <f t="shared" ref="G500:G511" si="166">ROUND(E500*F500,2)</f>
        <v>0</v>
      </c>
    </row>
    <row r="501" spans="1:7" ht="24" customHeight="1" x14ac:dyDescent="0.2">
      <c r="A501" s="211" t="str">
        <f t="shared" si="162"/>
        <v/>
      </c>
      <c r="B501" s="209" t="str">
        <f t="shared" si="165"/>
        <v/>
      </c>
      <c r="C501" s="335"/>
      <c r="D501" s="211" t="str">
        <f t="shared" si="163"/>
        <v/>
      </c>
      <c r="E501" s="338"/>
      <c r="F501" s="213">
        <f t="shared" si="164"/>
        <v>0</v>
      </c>
      <c r="G501" s="267">
        <f t="shared" si="166"/>
        <v>0</v>
      </c>
    </row>
    <row r="502" spans="1:7" ht="24" customHeight="1" x14ac:dyDescent="0.2">
      <c r="A502" s="211" t="str">
        <f t="shared" si="162"/>
        <v/>
      </c>
      <c r="B502" s="209" t="str">
        <f t="shared" si="165"/>
        <v/>
      </c>
      <c r="C502" s="335"/>
      <c r="D502" s="211" t="str">
        <f t="shared" si="163"/>
        <v/>
      </c>
      <c r="E502" s="338"/>
      <c r="F502" s="213">
        <f t="shared" si="164"/>
        <v>0</v>
      </c>
      <c r="G502" s="267">
        <f t="shared" si="166"/>
        <v>0</v>
      </c>
    </row>
    <row r="503" spans="1:7" ht="24" customHeight="1" x14ac:dyDescent="0.2">
      <c r="A503" s="211" t="str">
        <f t="shared" si="162"/>
        <v/>
      </c>
      <c r="B503" s="209" t="str">
        <f t="shared" si="165"/>
        <v/>
      </c>
      <c r="C503" s="335"/>
      <c r="D503" s="211" t="str">
        <f t="shared" si="163"/>
        <v/>
      </c>
      <c r="E503" s="338"/>
      <c r="F503" s="213">
        <f t="shared" si="164"/>
        <v>0</v>
      </c>
      <c r="G503" s="267">
        <f t="shared" si="166"/>
        <v>0</v>
      </c>
    </row>
    <row r="504" spans="1:7" ht="24" customHeight="1" x14ac:dyDescent="0.2">
      <c r="A504" s="211" t="str">
        <f t="shared" si="162"/>
        <v/>
      </c>
      <c r="B504" s="209" t="str">
        <f t="shared" si="165"/>
        <v/>
      </c>
      <c r="C504" s="335"/>
      <c r="D504" s="211" t="str">
        <f t="shared" si="163"/>
        <v/>
      </c>
      <c r="E504" s="338"/>
      <c r="F504" s="213">
        <f t="shared" si="164"/>
        <v>0</v>
      </c>
      <c r="G504" s="267">
        <f t="shared" si="166"/>
        <v>0</v>
      </c>
    </row>
    <row r="505" spans="1:7" ht="24" customHeight="1" x14ac:dyDescent="0.2">
      <c r="A505" s="211" t="str">
        <f t="shared" si="162"/>
        <v/>
      </c>
      <c r="B505" s="209" t="str">
        <f t="shared" si="165"/>
        <v/>
      </c>
      <c r="C505" s="210"/>
      <c r="D505" s="211" t="str">
        <f t="shared" si="163"/>
        <v/>
      </c>
      <c r="E505" s="212"/>
      <c r="F505" s="213">
        <f t="shared" si="164"/>
        <v>0</v>
      </c>
      <c r="G505" s="267">
        <f t="shared" si="166"/>
        <v>0</v>
      </c>
    </row>
    <row r="506" spans="1:7" ht="24" customHeight="1" x14ac:dyDescent="0.2">
      <c r="A506" s="211" t="str">
        <f t="shared" si="162"/>
        <v/>
      </c>
      <c r="B506" s="209" t="str">
        <f t="shared" si="165"/>
        <v/>
      </c>
      <c r="C506" s="210"/>
      <c r="D506" s="211" t="str">
        <f t="shared" si="163"/>
        <v/>
      </c>
      <c r="E506" s="212"/>
      <c r="F506" s="213">
        <f t="shared" si="164"/>
        <v>0</v>
      </c>
      <c r="G506" s="267">
        <f t="shared" si="166"/>
        <v>0</v>
      </c>
    </row>
    <row r="507" spans="1:7" ht="24" customHeight="1" x14ac:dyDescent="0.2">
      <c r="A507" s="211" t="str">
        <f t="shared" si="162"/>
        <v/>
      </c>
      <c r="B507" s="209" t="str">
        <f t="shared" si="165"/>
        <v/>
      </c>
      <c r="C507" s="210"/>
      <c r="D507" s="211" t="str">
        <f t="shared" si="163"/>
        <v/>
      </c>
      <c r="E507" s="212"/>
      <c r="F507" s="213">
        <f t="shared" si="164"/>
        <v>0</v>
      </c>
      <c r="G507" s="267">
        <f t="shared" si="166"/>
        <v>0</v>
      </c>
    </row>
    <row r="508" spans="1:7" ht="24" customHeight="1" x14ac:dyDescent="0.2">
      <c r="A508" s="211" t="str">
        <f t="shared" si="162"/>
        <v/>
      </c>
      <c r="B508" s="209" t="str">
        <f t="shared" si="165"/>
        <v/>
      </c>
      <c r="C508" s="210"/>
      <c r="D508" s="211" t="str">
        <f t="shared" si="163"/>
        <v/>
      </c>
      <c r="E508" s="212"/>
      <c r="F508" s="213">
        <f t="shared" si="164"/>
        <v>0</v>
      </c>
      <c r="G508" s="267">
        <f t="shared" si="166"/>
        <v>0</v>
      </c>
    </row>
    <row r="509" spans="1:7" ht="24" customHeight="1" x14ac:dyDescent="0.2">
      <c r="A509" s="211" t="str">
        <f t="shared" si="162"/>
        <v/>
      </c>
      <c r="B509" s="209" t="str">
        <f t="shared" si="165"/>
        <v/>
      </c>
      <c r="C509" s="210"/>
      <c r="D509" s="211" t="str">
        <f t="shared" si="163"/>
        <v/>
      </c>
      <c r="E509" s="212"/>
      <c r="F509" s="213">
        <f t="shared" si="164"/>
        <v>0</v>
      </c>
      <c r="G509" s="267">
        <f t="shared" si="166"/>
        <v>0</v>
      </c>
    </row>
    <row r="510" spans="1:7" ht="24" customHeight="1" x14ac:dyDescent="0.2">
      <c r="A510" s="211" t="str">
        <f t="shared" si="162"/>
        <v/>
      </c>
      <c r="B510" s="209" t="str">
        <f t="shared" si="165"/>
        <v/>
      </c>
      <c r="C510" s="210"/>
      <c r="D510" s="211" t="str">
        <f t="shared" si="163"/>
        <v/>
      </c>
      <c r="E510" s="212"/>
      <c r="F510" s="213">
        <f t="shared" si="164"/>
        <v>0</v>
      </c>
      <c r="G510" s="267">
        <f t="shared" si="166"/>
        <v>0</v>
      </c>
    </row>
    <row r="511" spans="1:7" ht="24" customHeight="1" x14ac:dyDescent="0.2">
      <c r="A511" s="211" t="str">
        <f t="shared" si="162"/>
        <v/>
      </c>
      <c r="B511" s="209" t="str">
        <f t="shared" si="165"/>
        <v/>
      </c>
      <c r="C511" s="210"/>
      <c r="D511" s="211" t="str">
        <f t="shared" si="163"/>
        <v/>
      </c>
      <c r="E511" s="212"/>
      <c r="F511" s="214">
        <f t="shared" si="164"/>
        <v>0</v>
      </c>
      <c r="G511" s="267">
        <f t="shared" si="166"/>
        <v>0</v>
      </c>
    </row>
    <row r="512" spans="1:7" ht="24" customHeight="1" x14ac:dyDescent="0.2">
      <c r="A512" s="310"/>
      <c r="B512" s="299"/>
      <c r="C512" s="299"/>
      <c r="D512" s="294"/>
      <c r="E512" s="295"/>
      <c r="F512" s="311" t="s">
        <v>31</v>
      </c>
      <c r="G512" s="312">
        <f>SUBTOTAL(9,G499:G511)</f>
        <v>0</v>
      </c>
    </row>
    <row r="513" spans="1:7" ht="24" customHeight="1" x14ac:dyDescent="0.2">
      <c r="A513" s="310"/>
      <c r="B513" s="299"/>
      <c r="C513" s="313" t="s">
        <v>605</v>
      </c>
      <c r="D513" s="294"/>
      <c r="E513" s="295"/>
      <c r="F513" s="296"/>
      <c r="G513" s="314"/>
    </row>
    <row r="514" spans="1:7" ht="24" customHeight="1" x14ac:dyDescent="0.2">
      <c r="A514" s="211" t="str">
        <f t="shared" ref="A514:A521" si="167">IFERROR(VLOOKUP(C514,Tabla_Insumos,4,FALSE),"")</f>
        <v/>
      </c>
      <c r="B514" s="209">
        <f t="shared" ref="B514:B521" si="168">IFERROR(VLOOKUP(A514,Tabla_Indices,5,FALSE),"")</f>
        <v>0</v>
      </c>
      <c r="C514" s="335"/>
      <c r="D514" s="211" t="str">
        <f t="shared" ref="D514:D521" si="169">IFERROR(VLOOKUP(C514,Tabla_Insumos,2,FALSE),"")</f>
        <v/>
      </c>
      <c r="E514" s="338"/>
      <c r="F514" s="215">
        <f t="shared" ref="F514:F521" si="170">IFERROR(VLOOKUP(C514,Tabla_Insumos,3,FALSE),0)</f>
        <v>0</v>
      </c>
      <c r="G514" s="267">
        <f>ROUND(E514*F514,2)</f>
        <v>0</v>
      </c>
    </row>
    <row r="515" spans="1:7" ht="24" customHeight="1" x14ac:dyDescent="0.2">
      <c r="A515" s="211" t="str">
        <f t="shared" si="167"/>
        <v/>
      </c>
      <c r="B515" s="209">
        <f t="shared" si="168"/>
        <v>0</v>
      </c>
      <c r="C515" s="335"/>
      <c r="D515" s="211" t="str">
        <f t="shared" si="169"/>
        <v/>
      </c>
      <c r="E515" s="338"/>
      <c r="F515" s="215">
        <f t="shared" si="170"/>
        <v>0</v>
      </c>
      <c r="G515" s="267">
        <f>ROUND(E515*F515,2)</f>
        <v>0</v>
      </c>
    </row>
    <row r="516" spans="1:7" ht="24" customHeight="1" x14ac:dyDescent="0.2">
      <c r="A516" s="211" t="str">
        <f t="shared" si="167"/>
        <v/>
      </c>
      <c r="B516" s="209">
        <f t="shared" si="168"/>
        <v>0</v>
      </c>
      <c r="C516" s="335"/>
      <c r="D516" s="211" t="str">
        <f t="shared" si="169"/>
        <v/>
      </c>
      <c r="E516" s="338"/>
      <c r="F516" s="215">
        <f t="shared" si="170"/>
        <v>0</v>
      </c>
      <c r="G516" s="267">
        <f t="shared" ref="G516:G521" si="171">ROUND(E516*F516,2)</f>
        <v>0</v>
      </c>
    </row>
    <row r="517" spans="1:7" ht="24" customHeight="1" x14ac:dyDescent="0.2">
      <c r="A517" s="211" t="str">
        <f t="shared" si="167"/>
        <v/>
      </c>
      <c r="B517" s="209">
        <f t="shared" si="168"/>
        <v>0</v>
      </c>
      <c r="C517" s="335"/>
      <c r="D517" s="211" t="str">
        <f t="shared" si="169"/>
        <v/>
      </c>
      <c r="E517" s="338"/>
      <c r="F517" s="215">
        <f t="shared" si="170"/>
        <v>0</v>
      </c>
      <c r="G517" s="267">
        <f t="shared" si="171"/>
        <v>0</v>
      </c>
    </row>
    <row r="518" spans="1:7" ht="24" customHeight="1" x14ac:dyDescent="0.2">
      <c r="A518" s="211" t="str">
        <f t="shared" si="167"/>
        <v/>
      </c>
      <c r="B518" s="209">
        <f t="shared" si="168"/>
        <v>0</v>
      </c>
      <c r="C518" s="210"/>
      <c r="D518" s="211" t="str">
        <f t="shared" si="169"/>
        <v/>
      </c>
      <c r="E518" s="212"/>
      <c r="F518" s="213">
        <f t="shared" si="170"/>
        <v>0</v>
      </c>
      <c r="G518" s="267">
        <f t="shared" si="171"/>
        <v>0</v>
      </c>
    </row>
    <row r="519" spans="1:7" ht="24" customHeight="1" x14ac:dyDescent="0.2">
      <c r="A519" s="211" t="str">
        <f t="shared" si="167"/>
        <v/>
      </c>
      <c r="B519" s="209">
        <f t="shared" si="168"/>
        <v>0</v>
      </c>
      <c r="C519" s="210"/>
      <c r="D519" s="211" t="str">
        <f t="shared" si="169"/>
        <v/>
      </c>
      <c r="E519" s="212"/>
      <c r="F519" s="213">
        <f t="shared" si="170"/>
        <v>0</v>
      </c>
      <c r="G519" s="267">
        <f t="shared" si="171"/>
        <v>0</v>
      </c>
    </row>
    <row r="520" spans="1:7" ht="24" customHeight="1" x14ac:dyDescent="0.2">
      <c r="A520" s="211" t="str">
        <f t="shared" si="167"/>
        <v/>
      </c>
      <c r="B520" s="209">
        <f t="shared" si="168"/>
        <v>0</v>
      </c>
      <c r="C520" s="210"/>
      <c r="D520" s="211" t="str">
        <f t="shared" si="169"/>
        <v/>
      </c>
      <c r="E520" s="212"/>
      <c r="F520" s="213">
        <f t="shared" si="170"/>
        <v>0</v>
      </c>
      <c r="G520" s="267">
        <f t="shared" si="171"/>
        <v>0</v>
      </c>
    </row>
    <row r="521" spans="1:7" ht="24" customHeight="1" x14ac:dyDescent="0.2">
      <c r="A521" s="211" t="str">
        <f t="shared" si="167"/>
        <v/>
      </c>
      <c r="B521" s="209">
        <f t="shared" si="168"/>
        <v>0</v>
      </c>
      <c r="C521" s="210"/>
      <c r="D521" s="211" t="str">
        <f t="shared" si="169"/>
        <v/>
      </c>
      <c r="E521" s="212"/>
      <c r="F521" s="213">
        <f t="shared" si="170"/>
        <v>0</v>
      </c>
      <c r="G521" s="267">
        <f t="shared" si="171"/>
        <v>0</v>
      </c>
    </row>
    <row r="522" spans="1:7" ht="24" customHeight="1" x14ac:dyDescent="0.2">
      <c r="A522" s="310"/>
      <c r="B522" s="299"/>
      <c r="C522" s="299"/>
      <c r="D522" s="294"/>
      <c r="E522" s="295"/>
      <c r="F522" s="311" t="s">
        <v>32</v>
      </c>
      <c r="G522" s="312">
        <f>SUBTOTAL(9,G514:G521)</f>
        <v>0</v>
      </c>
    </row>
    <row r="523" spans="1:7" ht="24" customHeight="1" x14ac:dyDescent="0.2">
      <c r="A523" s="310"/>
      <c r="B523" s="299"/>
      <c r="C523" s="313" t="s">
        <v>606</v>
      </c>
      <c r="D523" s="294"/>
      <c r="E523" s="295"/>
      <c r="F523" s="296"/>
      <c r="G523" s="314"/>
    </row>
    <row r="524" spans="1:7" ht="24" customHeight="1" x14ac:dyDescent="0.2">
      <c r="A524" s="211" t="str">
        <f t="shared" ref="A524:A532" si="172">IFERROR(VLOOKUP(C524,Tabla_Insumos,4,FALSE),"")</f>
        <v/>
      </c>
      <c r="B524" s="209" t="str">
        <f t="shared" ref="B524:B532" si="173">IFERROR(VLOOKUP(C524,Tabla_Insumos,5,FALSE),"")</f>
        <v/>
      </c>
      <c r="C524" s="210"/>
      <c r="D524" s="211" t="str">
        <f t="shared" ref="D524:D532" si="174">IFERROR(VLOOKUP(C524,Tabla_Insumos,2,FALSE),"")</f>
        <v/>
      </c>
      <c r="E524" s="212"/>
      <c r="F524" s="213">
        <f t="shared" ref="F524:F532" si="175">IFERROR(VLOOKUP(C524,Tabla_Insumos,3,FALSE),0)</f>
        <v>0</v>
      </c>
      <c r="G524" s="267">
        <f t="shared" ref="G524:G532" si="176">ROUND(E524*F524,2)</f>
        <v>0</v>
      </c>
    </row>
    <row r="525" spans="1:7" ht="24" customHeight="1" x14ac:dyDescent="0.2">
      <c r="A525" s="211" t="str">
        <f t="shared" si="172"/>
        <v/>
      </c>
      <c r="B525" s="209" t="str">
        <f t="shared" si="173"/>
        <v/>
      </c>
      <c r="C525" s="210"/>
      <c r="D525" s="211" t="str">
        <f t="shared" si="174"/>
        <v/>
      </c>
      <c r="E525" s="212"/>
      <c r="F525" s="213">
        <f t="shared" si="175"/>
        <v>0</v>
      </c>
      <c r="G525" s="267">
        <f t="shared" si="176"/>
        <v>0</v>
      </c>
    </row>
    <row r="526" spans="1:7" ht="24" customHeight="1" x14ac:dyDescent="0.2">
      <c r="A526" s="211" t="str">
        <f t="shared" si="172"/>
        <v/>
      </c>
      <c r="B526" s="209" t="str">
        <f t="shared" si="173"/>
        <v/>
      </c>
      <c r="C526" s="210"/>
      <c r="D526" s="211" t="str">
        <f t="shared" si="174"/>
        <v/>
      </c>
      <c r="E526" s="212"/>
      <c r="F526" s="213">
        <f t="shared" si="175"/>
        <v>0</v>
      </c>
      <c r="G526" s="267">
        <f t="shared" si="176"/>
        <v>0</v>
      </c>
    </row>
    <row r="527" spans="1:7" ht="24" customHeight="1" x14ac:dyDescent="0.2">
      <c r="A527" s="211" t="str">
        <f t="shared" si="172"/>
        <v/>
      </c>
      <c r="B527" s="209" t="str">
        <f t="shared" si="173"/>
        <v/>
      </c>
      <c r="C527" s="210"/>
      <c r="D527" s="211" t="str">
        <f t="shared" si="174"/>
        <v/>
      </c>
      <c r="E527" s="212"/>
      <c r="F527" s="213">
        <f t="shared" si="175"/>
        <v>0</v>
      </c>
      <c r="G527" s="267">
        <f t="shared" si="176"/>
        <v>0</v>
      </c>
    </row>
    <row r="528" spans="1:7" ht="24" customHeight="1" x14ac:dyDescent="0.2">
      <c r="A528" s="211" t="str">
        <f t="shared" si="172"/>
        <v/>
      </c>
      <c r="B528" s="209" t="str">
        <f t="shared" si="173"/>
        <v/>
      </c>
      <c r="C528" s="210"/>
      <c r="D528" s="211" t="str">
        <f t="shared" si="174"/>
        <v/>
      </c>
      <c r="E528" s="212"/>
      <c r="F528" s="213">
        <f t="shared" si="175"/>
        <v>0</v>
      </c>
      <c r="G528" s="267">
        <f t="shared" si="176"/>
        <v>0</v>
      </c>
    </row>
    <row r="529" spans="1:7" ht="24" customHeight="1" x14ac:dyDescent="0.2">
      <c r="A529" s="211" t="str">
        <f t="shared" si="172"/>
        <v/>
      </c>
      <c r="B529" s="209" t="str">
        <f t="shared" si="173"/>
        <v/>
      </c>
      <c r="C529" s="210"/>
      <c r="D529" s="211" t="str">
        <f t="shared" si="174"/>
        <v/>
      </c>
      <c r="E529" s="212"/>
      <c r="F529" s="213">
        <f t="shared" si="175"/>
        <v>0</v>
      </c>
      <c r="G529" s="267">
        <f t="shared" si="176"/>
        <v>0</v>
      </c>
    </row>
    <row r="530" spans="1:7" ht="24" customHeight="1" x14ac:dyDescent="0.2">
      <c r="A530" s="211" t="str">
        <f t="shared" si="172"/>
        <v/>
      </c>
      <c r="B530" s="209" t="str">
        <f t="shared" si="173"/>
        <v/>
      </c>
      <c r="C530" s="210"/>
      <c r="D530" s="211" t="str">
        <f t="shared" si="174"/>
        <v/>
      </c>
      <c r="E530" s="212"/>
      <c r="F530" s="213">
        <f t="shared" si="175"/>
        <v>0</v>
      </c>
      <c r="G530" s="267">
        <f t="shared" si="176"/>
        <v>0</v>
      </c>
    </row>
    <row r="531" spans="1:7" ht="24" customHeight="1" x14ac:dyDescent="0.2">
      <c r="A531" s="211" t="str">
        <f t="shared" si="172"/>
        <v/>
      </c>
      <c r="B531" s="209" t="str">
        <f t="shared" si="173"/>
        <v/>
      </c>
      <c r="C531" s="210"/>
      <c r="D531" s="211" t="str">
        <f t="shared" si="174"/>
        <v/>
      </c>
      <c r="E531" s="212"/>
      <c r="F531" s="213">
        <f t="shared" si="175"/>
        <v>0</v>
      </c>
      <c r="G531" s="267">
        <f t="shared" si="176"/>
        <v>0</v>
      </c>
    </row>
    <row r="532" spans="1:7" ht="24" customHeight="1" x14ac:dyDescent="0.2">
      <c r="A532" s="211" t="str">
        <f t="shared" si="172"/>
        <v/>
      </c>
      <c r="B532" s="209" t="str">
        <f t="shared" si="173"/>
        <v/>
      </c>
      <c r="C532" s="210"/>
      <c r="D532" s="211" t="str">
        <f t="shared" si="174"/>
        <v/>
      </c>
      <c r="E532" s="212"/>
      <c r="F532" s="213">
        <f t="shared" si="175"/>
        <v>0</v>
      </c>
      <c r="G532" s="267">
        <f t="shared" si="176"/>
        <v>0</v>
      </c>
    </row>
    <row r="533" spans="1:7" ht="24" customHeight="1" x14ac:dyDescent="0.2">
      <c r="A533" s="315"/>
      <c r="B533" s="294"/>
      <c r="C533" s="299"/>
      <c r="D533" s="294"/>
      <c r="E533" s="295"/>
      <c r="F533" s="311" t="s">
        <v>33</v>
      </c>
      <c r="G533" s="312">
        <f>SUBTOTAL(9,G524:G532)</f>
        <v>0</v>
      </c>
    </row>
    <row r="534" spans="1:7" ht="24" customHeight="1" x14ac:dyDescent="0.2">
      <c r="A534" s="316"/>
      <c r="B534" s="294"/>
      <c r="C534" s="299"/>
      <c r="D534" s="294"/>
      <c r="E534" s="295"/>
      <c r="F534" s="296"/>
      <c r="G534" s="314"/>
    </row>
    <row r="535" spans="1:7" ht="24" customHeight="1" x14ac:dyDescent="0.2">
      <c r="A535" s="317" t="str">
        <f>B494</f>
        <v/>
      </c>
      <c r="B535" s="318" t="str">
        <f>C494</f>
        <v/>
      </c>
      <c r="C535" s="306"/>
      <c r="D535" s="306" t="s">
        <v>34</v>
      </c>
      <c r="E535" s="307"/>
      <c r="F535" s="319" t="s">
        <v>35</v>
      </c>
      <c r="G535" s="320">
        <f>SUBTOTAL(9,G499:G534)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47:E348"/>
    <mergeCell ref="F347:F348"/>
    <mergeCell ref="G347:G348"/>
    <mergeCell ref="F446:F447"/>
    <mergeCell ref="A397:B397"/>
    <mergeCell ref="C397:C398"/>
    <mergeCell ref="D397:D398"/>
    <mergeCell ref="E446:E447"/>
    <mergeCell ref="G397:G398"/>
    <mergeCell ref="A446:B446"/>
    <mergeCell ref="C446:C447"/>
    <mergeCell ref="G446:G447"/>
    <mergeCell ref="E397:E398"/>
    <mergeCell ref="F397:F398"/>
    <mergeCell ref="A247:B247"/>
    <mergeCell ref="C247:C248"/>
    <mergeCell ref="A347:B347"/>
    <mergeCell ref="C347:C348"/>
    <mergeCell ref="D446:D447"/>
    <mergeCell ref="D347:D348"/>
    <mergeCell ref="C297:C298"/>
    <mergeCell ref="D297:D298"/>
    <mergeCell ref="D247:D248"/>
    <mergeCell ref="A297:B297"/>
    <mergeCell ref="E297:E298"/>
    <mergeCell ref="F297:F298"/>
    <mergeCell ref="G297:G298"/>
    <mergeCell ref="F9:F10"/>
    <mergeCell ref="G9:G10"/>
    <mergeCell ref="G49:G50"/>
    <mergeCell ref="G99:G100"/>
    <mergeCell ref="F197:F198"/>
    <mergeCell ref="G197:G198"/>
    <mergeCell ref="E247:E248"/>
    <mergeCell ref="F247:F248"/>
    <mergeCell ref="G247:G248"/>
    <mergeCell ref="F147:F148"/>
    <mergeCell ref="G147:G148"/>
    <mergeCell ref="A9:B9"/>
    <mergeCell ref="C9:C10"/>
    <mergeCell ref="D9:D10"/>
    <mergeCell ref="E9:E10"/>
    <mergeCell ref="F99:F100"/>
    <mergeCell ref="A99:B99"/>
    <mergeCell ref="A49:B49"/>
    <mergeCell ref="C49:C50"/>
    <mergeCell ref="D49:D50"/>
    <mergeCell ref="E49:E50"/>
    <mergeCell ref="F49:F50"/>
    <mergeCell ref="A197:B197"/>
    <mergeCell ref="C197:C198"/>
    <mergeCell ref="D197:D198"/>
    <mergeCell ref="E197:E198"/>
    <mergeCell ref="C99:C100"/>
    <mergeCell ref="D99:D100"/>
    <mergeCell ref="E99:E100"/>
    <mergeCell ref="A147:B147"/>
    <mergeCell ref="C147:C148"/>
    <mergeCell ref="D147:D148"/>
    <mergeCell ref="E147:E148"/>
    <mergeCell ref="G496:G497"/>
    <mergeCell ref="A496:B496"/>
    <mergeCell ref="C496:C497"/>
    <mergeCell ref="D496:D497"/>
    <mergeCell ref="E496:E497"/>
    <mergeCell ref="F496:F49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40" max="6" man="1"/>
    <brk id="90" max="6" man="1"/>
    <brk id="138" max="6" man="1"/>
    <brk id="188" max="6" man="1"/>
    <brk id="238" max="6" man="1"/>
    <brk id="288" max="6" man="1"/>
    <brk id="338" max="6" man="1"/>
    <brk id="388" max="6" man="1"/>
    <brk id="437" max="6" man="1"/>
    <brk id="487" max="6" man="1"/>
  </rowBreaks>
  <ignoredErrors>
    <ignoredError sqref="A33:F36 A25:A29 A14:C18 A12 F12 A23:A24 A22 C28:C29 F22 A13:B13 F23 A32:B32 F32 E28:F29 E14:F18 A19:C19 E19:F19"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C32"/>
  <sheetViews>
    <sheetView showZeros="0" view="pageBreakPreview" zoomScaleNormal="100" zoomScaleSheetLayoutView="100" workbookViewId="0">
      <selection activeCell="D20" sqref="D20"/>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10" width="15.7109375" style="9" customWidth="1"/>
    <col min="11" max="11" width="10.7109375" style="10" customWidth="1"/>
    <col min="12" max="12" width="10.7109375" style="9" customWidth="1"/>
    <col min="13" max="32" width="10.7109375" style="101" customWidth="1"/>
    <col min="33" max="81" width="11.42578125" style="101"/>
    <col min="82" max="16384" width="11.42578125" style="9"/>
  </cols>
  <sheetData>
    <row r="1" spans="1:81" s="5" customFormat="1" ht="20.100000000000001" customHeight="1" x14ac:dyDescent="0.2">
      <c r="A1" s="3" t="s">
        <v>11</v>
      </c>
      <c r="B1" s="3"/>
      <c r="C1" s="3" t="str">
        <f>Comitente</f>
        <v>DIRECCIÓN DE RECURSOS ENERGETICOS</v>
      </c>
      <c r="D1" s="4"/>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row>
    <row r="2" spans="1:81" s="6" customFormat="1" ht="20.100000000000001" customHeight="1" x14ac:dyDescent="0.2">
      <c r="A2" s="13" t="s">
        <v>12</v>
      </c>
      <c r="B2" s="13"/>
      <c r="C2" s="341" t="str">
        <f>Obra</f>
        <v xml:space="preserve">Iluminación Calle Chacabuco (R.P. N°64) desde Calle N°8 hasta Calle N°11 </v>
      </c>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row>
    <row r="3" spans="1:81" s="6" customFormat="1" ht="20.100000000000001" customHeight="1" x14ac:dyDescent="0.2">
      <c r="A3" s="13" t="s">
        <v>16</v>
      </c>
      <c r="B3" s="13"/>
      <c r="C3" s="13" t="str">
        <f>Ubicación</f>
        <v>Departamento Pocito</v>
      </c>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row>
    <row r="4" spans="1:81" s="6" customFormat="1" ht="20.100000000000001" customHeight="1" x14ac:dyDescent="0.2">
      <c r="A4" s="13" t="s">
        <v>15</v>
      </c>
      <c r="B4" s="14"/>
      <c r="C4" s="77" t="str">
        <f>Licitación_N°</f>
        <v>10/23</v>
      </c>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row>
    <row r="5" spans="1:81" s="6" customFormat="1" ht="20.100000000000001" customHeight="1" x14ac:dyDescent="0.2">
      <c r="A5" s="13" t="s">
        <v>17</v>
      </c>
      <c r="B5" s="14"/>
      <c r="C5" s="78">
        <f>Plazo_Obra</f>
        <v>150</v>
      </c>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row>
    <row r="6" spans="1:81" s="6" customFormat="1" ht="20.100000000000001" customHeight="1" x14ac:dyDescent="0.2">
      <c r="A6" s="13" t="s">
        <v>13</v>
      </c>
      <c r="B6" s="13"/>
      <c r="C6" s="13">
        <f>Contratista</f>
        <v>0</v>
      </c>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row>
    <row r="7" spans="1:81" s="2" customFormat="1" ht="20.100000000000001" customHeight="1" x14ac:dyDescent="0.2">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row>
    <row r="8" spans="1:81" s="2" customFormat="1" ht="20.100000000000001" customHeight="1" x14ac:dyDescent="0.2">
      <c r="A8" s="360" t="s">
        <v>45</v>
      </c>
      <c r="B8" s="361"/>
      <c r="C8" s="361"/>
      <c r="D8" s="362"/>
      <c r="E8" s="8"/>
      <c r="F8" s="8"/>
      <c r="G8" s="8"/>
      <c r="H8" s="8"/>
      <c r="I8" s="8"/>
      <c r="J8" s="8"/>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row>
    <row r="10" spans="1:81" ht="20.100000000000001" customHeight="1" x14ac:dyDescent="0.2">
      <c r="A10" s="367" t="s">
        <v>991</v>
      </c>
      <c r="B10" s="365" t="s">
        <v>0</v>
      </c>
      <c r="C10" s="365"/>
      <c r="D10" s="368" t="s">
        <v>14</v>
      </c>
      <c r="E10" s="54"/>
      <c r="F10" s="365" t="s">
        <v>20</v>
      </c>
      <c r="G10" s="365"/>
      <c r="H10" s="365"/>
      <c r="I10" s="365"/>
      <c r="J10" s="365"/>
      <c r="K10" s="17"/>
      <c r="L10" s="366" t="s">
        <v>19</v>
      </c>
    </row>
    <row r="11" spans="1:81" ht="20.100000000000001" customHeight="1" x14ac:dyDescent="0.2">
      <c r="A11" s="367"/>
      <c r="B11" s="365"/>
      <c r="C11" s="365"/>
      <c r="D11" s="368"/>
      <c r="E11" s="54">
        <v>0</v>
      </c>
      <c r="F11" s="26">
        <v>1</v>
      </c>
      <c r="G11" s="26">
        <f>F11+1</f>
        <v>2</v>
      </c>
      <c r="H11" s="26">
        <f t="shared" ref="H11:J11" si="0">G11+1</f>
        <v>3</v>
      </c>
      <c r="I11" s="26">
        <f t="shared" si="0"/>
        <v>4</v>
      </c>
      <c r="J11" s="26">
        <f t="shared" si="0"/>
        <v>5</v>
      </c>
      <c r="K11" s="18"/>
      <c r="L11" s="366"/>
    </row>
    <row r="12" spans="1:81" ht="20.100000000000001" customHeight="1" x14ac:dyDescent="0.2">
      <c r="A12" s="27"/>
      <c r="B12" s="59"/>
      <c r="C12" s="59"/>
      <c r="D12" s="60"/>
      <c r="E12" s="54"/>
      <c r="F12" s="28"/>
      <c r="G12" s="66"/>
      <c r="H12" s="66"/>
      <c r="I12" s="66"/>
      <c r="J12" s="66"/>
      <c r="K12" s="18"/>
      <c r="L12" s="92"/>
    </row>
    <row r="13" spans="1:81" ht="20.100000000000001" customHeight="1" x14ac:dyDescent="0.2">
      <c r="A13" s="57">
        <f>CyP!A18</f>
        <v>1</v>
      </c>
      <c r="B13" s="363" t="str">
        <f t="shared" ref="B13" si="1">IFERROR(VLOOKUP(A13,Tabla_CyP,2,FALSE),"")</f>
        <v>Proyecto Ejecutivo y Replanteo</v>
      </c>
      <c r="C13" s="364"/>
      <c r="D13" s="15">
        <f>IFERROR(VLOOKUP(A13,Tabla_CyP,9,FALSE),0)</f>
        <v>0</v>
      </c>
      <c r="E13" s="30"/>
      <c r="F13" s="97"/>
      <c r="G13" s="97"/>
      <c r="H13" s="97"/>
      <c r="I13" s="97"/>
      <c r="J13" s="97"/>
      <c r="K13" s="19"/>
      <c r="L13" s="20"/>
    </row>
    <row r="14" spans="1:81" ht="20.100000000000001" customHeight="1" x14ac:dyDescent="0.2">
      <c r="A14" s="57">
        <f>CyP!A19</f>
        <v>2</v>
      </c>
      <c r="B14" s="363" t="str">
        <f t="shared" ref="B14:B22" si="2">IFERROR(VLOOKUP(A14,Tabla_CyP,2,FALSE),"")</f>
        <v>Base completa para columna simple</v>
      </c>
      <c r="C14" s="364"/>
      <c r="D14" s="15">
        <f t="shared" ref="D14:D22" si="3">IFERROR(VLOOKUP(A14,Tabla_CyP,9,FALSE),0)</f>
        <v>0</v>
      </c>
      <c r="E14" s="55"/>
      <c r="F14" s="97"/>
      <c r="G14" s="97"/>
      <c r="H14" s="97"/>
      <c r="I14" s="97"/>
      <c r="J14" s="97"/>
      <c r="K14" s="21"/>
      <c r="L14" s="20">
        <f t="shared" ref="L14:L20" si="4">SUM(F14:J14)</f>
        <v>0</v>
      </c>
    </row>
    <row r="15" spans="1:81" ht="20.100000000000001" customHeight="1" x14ac:dyDescent="0.2">
      <c r="A15" s="57">
        <f>CyP!A20</f>
        <v>3</v>
      </c>
      <c r="B15" s="363" t="str">
        <f t="shared" si="2"/>
        <v>Base completa para columna doble</v>
      </c>
      <c r="C15" s="364"/>
      <c r="D15" s="15">
        <f t="shared" si="3"/>
        <v>0</v>
      </c>
      <c r="E15" s="55"/>
      <c r="F15" s="97"/>
      <c r="G15" s="97"/>
      <c r="H15" s="97"/>
      <c r="I15" s="97"/>
      <c r="J15" s="97"/>
      <c r="K15" s="21"/>
      <c r="L15" s="20">
        <f t="shared" si="4"/>
        <v>0</v>
      </c>
    </row>
    <row r="16" spans="1:81" ht="20.100000000000001" customHeight="1" x14ac:dyDescent="0.2">
      <c r="A16" s="57">
        <f>CyP!A21</f>
        <v>4</v>
      </c>
      <c r="B16" s="363" t="str">
        <f t="shared" si="2"/>
        <v>Columnas metálicas simple 8mts c/brazo recto</v>
      </c>
      <c r="C16" s="364"/>
      <c r="D16" s="15">
        <f t="shared" si="3"/>
        <v>0</v>
      </c>
      <c r="E16" s="55"/>
      <c r="F16" s="97"/>
      <c r="G16" s="97"/>
      <c r="H16" s="97"/>
      <c r="I16" s="97"/>
      <c r="J16" s="97"/>
      <c r="K16" s="21"/>
      <c r="L16" s="20">
        <f t="shared" si="4"/>
        <v>0</v>
      </c>
    </row>
    <row r="17" spans="1:81" ht="20.100000000000001" customHeight="1" x14ac:dyDescent="0.2">
      <c r="A17" s="57">
        <f>CyP!A22</f>
        <v>5</v>
      </c>
      <c r="B17" s="363" t="str">
        <f t="shared" si="2"/>
        <v>Columnas metálicas doble 8mts c/brazo recto</v>
      </c>
      <c r="C17" s="364"/>
      <c r="D17" s="15">
        <f t="shared" si="3"/>
        <v>0</v>
      </c>
      <c r="E17" s="55"/>
      <c r="F17" s="97"/>
      <c r="G17" s="97"/>
      <c r="H17" s="97"/>
      <c r="I17" s="97"/>
      <c r="J17" s="97"/>
      <c r="K17" s="21"/>
      <c r="L17" s="20">
        <f t="shared" si="4"/>
        <v>0</v>
      </c>
    </row>
    <row r="18" spans="1:81" ht="20.100000000000001" customHeight="1" x14ac:dyDescent="0.2">
      <c r="A18" s="57">
        <f>CyP!A23</f>
        <v>6</v>
      </c>
      <c r="B18" s="363" t="str">
        <f t="shared" si="2"/>
        <v>Luminaria LED de potencia 110w</v>
      </c>
      <c r="C18" s="364"/>
      <c r="D18" s="15">
        <f t="shared" si="3"/>
        <v>0</v>
      </c>
      <c r="E18" s="55"/>
      <c r="F18" s="97"/>
      <c r="G18" s="97"/>
      <c r="H18" s="97"/>
      <c r="I18" s="97"/>
      <c r="J18" s="97"/>
      <c r="K18" s="21"/>
      <c r="L18" s="20">
        <f t="shared" si="4"/>
        <v>0</v>
      </c>
    </row>
    <row r="19" spans="1:81" ht="20.100000000000001" customHeight="1" x14ac:dyDescent="0.2">
      <c r="A19" s="57">
        <f>CyP!A24</f>
        <v>7</v>
      </c>
      <c r="B19" s="363" t="str">
        <f t="shared" si="2"/>
        <v>Tendido de Conductor 3x1x25/50mm</v>
      </c>
      <c r="C19" s="364"/>
      <c r="D19" s="15">
        <f t="shared" si="3"/>
        <v>0</v>
      </c>
      <c r="E19" s="55"/>
      <c r="F19" s="97"/>
      <c r="G19" s="97"/>
      <c r="H19" s="97"/>
      <c r="I19" s="97"/>
      <c r="J19" s="97"/>
      <c r="K19" s="21"/>
      <c r="L19" s="20">
        <f t="shared" si="4"/>
        <v>0</v>
      </c>
    </row>
    <row r="20" spans="1:81" ht="20.100000000000001" customHeight="1" x14ac:dyDescent="0.2">
      <c r="A20" s="57">
        <f>CyP!A25</f>
        <v>8</v>
      </c>
      <c r="B20" s="363" t="str">
        <f t="shared" si="2"/>
        <v>Estructura de retención, alineación y terminal para cable preensamblado</v>
      </c>
      <c r="C20" s="364"/>
      <c r="D20" s="15">
        <f t="shared" si="3"/>
        <v>0</v>
      </c>
      <c r="E20" s="55"/>
      <c r="F20" s="97"/>
      <c r="G20" s="97"/>
      <c r="H20" s="97"/>
      <c r="I20" s="97"/>
      <c r="J20" s="97"/>
      <c r="K20" s="21"/>
      <c r="L20" s="20">
        <f t="shared" si="4"/>
        <v>0</v>
      </c>
    </row>
    <row r="21" spans="1:81" ht="20.100000000000001" customHeight="1" x14ac:dyDescent="0.2">
      <c r="A21" s="57">
        <f>CyP!A26</f>
        <v>9</v>
      </c>
      <c r="B21" s="363" t="str">
        <f t="shared" si="2"/>
        <v>Puesta a tierra completa</v>
      </c>
      <c r="C21" s="364"/>
      <c r="D21" s="15"/>
      <c r="E21" s="55"/>
      <c r="F21" s="97"/>
      <c r="G21" s="97"/>
      <c r="H21" s="97"/>
      <c r="I21" s="97"/>
      <c r="J21" s="97"/>
      <c r="K21" s="21"/>
      <c r="L21" s="20"/>
    </row>
    <row r="22" spans="1:81" ht="20.25" customHeight="1" x14ac:dyDescent="0.2">
      <c r="A22" s="57">
        <f>CyP!A27</f>
        <v>10</v>
      </c>
      <c r="B22" s="363" t="str">
        <f t="shared" si="2"/>
        <v>Tableros de comando y medición trifasicos completos</v>
      </c>
      <c r="C22" s="364"/>
      <c r="D22" s="15">
        <f t="shared" si="3"/>
        <v>0</v>
      </c>
      <c r="E22" s="55"/>
      <c r="F22" s="97"/>
      <c r="G22" s="97"/>
      <c r="H22" s="97"/>
      <c r="I22" s="97"/>
      <c r="J22" s="97"/>
      <c r="K22" s="21"/>
      <c r="L22" s="20">
        <f>SUM(F22:J22)</f>
        <v>0</v>
      </c>
    </row>
    <row r="23" spans="1:81" s="10" customFormat="1" ht="20.100000000000001" customHeight="1" x14ac:dyDescent="0.2">
      <c r="A23" s="61" t="s">
        <v>3</v>
      </c>
      <c r="B23" s="29" t="s">
        <v>3</v>
      </c>
      <c r="C23" s="29"/>
      <c r="D23" s="62" t="s">
        <v>4</v>
      </c>
      <c r="E23" s="30"/>
      <c r="F23" s="64"/>
      <c r="G23" s="65"/>
      <c r="H23" s="65"/>
      <c r="I23" s="65"/>
      <c r="J23" s="65"/>
      <c r="L23" s="22">
        <f>SUM(F23:J23)</f>
        <v>0</v>
      </c>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row>
    <row r="24" spans="1:81" ht="20.100000000000001" customHeight="1" x14ac:dyDescent="0.2">
      <c r="A24" s="61" t="s">
        <v>3</v>
      </c>
      <c r="B24" s="59" t="s">
        <v>10</v>
      </c>
      <c r="C24" s="63"/>
      <c r="D24" s="58">
        <f>SUM(D13:D23)</f>
        <v>0</v>
      </c>
      <c r="E24" s="56"/>
      <c r="F24" s="31"/>
      <c r="G24" s="31"/>
      <c r="H24" s="31"/>
      <c r="I24" s="31"/>
      <c r="J24" s="31"/>
    </row>
    <row r="25" spans="1:81" ht="20.100000000000001" customHeight="1" x14ac:dyDescent="0.2">
      <c r="A25" s="32"/>
      <c r="B25" s="32"/>
      <c r="C25" s="32"/>
      <c r="D25" s="32"/>
      <c r="E25" s="33"/>
      <c r="F25" s="32"/>
      <c r="G25" s="32"/>
      <c r="H25" s="32"/>
      <c r="I25" s="32"/>
      <c r="J25" s="32"/>
    </row>
    <row r="26" spans="1:81" ht="20.100000000000001" customHeight="1" x14ac:dyDescent="0.2">
      <c r="A26" s="32"/>
      <c r="B26" s="32"/>
      <c r="C26" s="32"/>
      <c r="D26" s="34" t="s">
        <v>21</v>
      </c>
      <c r="E26" s="33">
        <v>0</v>
      </c>
      <c r="F26" s="35">
        <f>SUMPRODUCT($D$13:$D$22,F13:F22)</f>
        <v>0</v>
      </c>
      <c r="G26" s="35">
        <f>SUMPRODUCT($D$13:$D$22,G13:G22)</f>
        <v>0</v>
      </c>
      <c r="H26" s="35">
        <f>SUMPRODUCT($D$13:$D$22,H13:H22)</f>
        <v>0</v>
      </c>
      <c r="I26" s="35">
        <f>SUMPRODUCT($D$13:$D$22,I13:I22)</f>
        <v>0</v>
      </c>
      <c r="J26" s="35">
        <f>SUMPRODUCT($D$13:$D$22,J13:J22)</f>
        <v>0</v>
      </c>
      <c r="K26" s="23"/>
    </row>
    <row r="27" spans="1:81" ht="20.100000000000001" customHeight="1" x14ac:dyDescent="0.2">
      <c r="A27" s="32"/>
      <c r="B27" s="32"/>
      <c r="C27" s="32"/>
      <c r="D27" s="34" t="s">
        <v>22</v>
      </c>
      <c r="E27" s="33">
        <v>0</v>
      </c>
      <c r="F27" s="35">
        <f>E27+F26</f>
        <v>0</v>
      </c>
      <c r="G27" s="35">
        <f t="shared" ref="G27:J27" si="5">F27+G26</f>
        <v>0</v>
      </c>
      <c r="H27" s="35">
        <f t="shared" si="5"/>
        <v>0</v>
      </c>
      <c r="I27" s="35">
        <f t="shared" si="5"/>
        <v>0</v>
      </c>
      <c r="J27" s="35">
        <f t="shared" si="5"/>
        <v>0</v>
      </c>
      <c r="K27" s="23"/>
    </row>
    <row r="28" spans="1:81" ht="20.100000000000001" customHeight="1" x14ac:dyDescent="0.2">
      <c r="A28" s="32"/>
      <c r="B28" s="32"/>
      <c r="C28" s="32"/>
      <c r="D28" s="36"/>
      <c r="E28" s="37" t="s">
        <v>1012</v>
      </c>
      <c r="F28" s="32"/>
      <c r="G28" s="32"/>
      <c r="H28" s="32"/>
      <c r="I28" s="32"/>
      <c r="J28" s="32"/>
    </row>
    <row r="29" spans="1:81" ht="20.100000000000001" customHeight="1" x14ac:dyDescent="0.2">
      <c r="A29" s="32"/>
      <c r="B29" s="32"/>
      <c r="C29" s="32"/>
      <c r="D29" s="34" t="s">
        <v>23</v>
      </c>
      <c r="E29" s="38">
        <f>Anticipo_Financiero*Monto_Oferta</f>
        <v>0</v>
      </c>
      <c r="F29" s="38">
        <f>Monto_Oferta*F26*(1-Anticipo_Financiero)</f>
        <v>0</v>
      </c>
      <c r="G29" s="38">
        <f>Monto_Oferta*G26*(1-Anticipo_Financiero)</f>
        <v>0</v>
      </c>
      <c r="H29" s="38">
        <f>Monto_Oferta*H26*(1-Anticipo_Financiero)</f>
        <v>0</v>
      </c>
      <c r="I29" s="38">
        <f>Monto_Oferta*I26*(1-Anticipo_Financiero)</f>
        <v>0</v>
      </c>
      <c r="J29" s="38">
        <f>Monto_Oferta*J26*(1-Anticipo_Financiero)</f>
        <v>0</v>
      </c>
      <c r="K29" s="11"/>
      <c r="L29" s="25"/>
    </row>
    <row r="30" spans="1:81" ht="20.100000000000001" customHeight="1" x14ac:dyDescent="0.2">
      <c r="A30" s="32"/>
      <c r="B30" s="32"/>
      <c r="C30" s="32"/>
      <c r="D30" s="34" t="s">
        <v>988</v>
      </c>
      <c r="E30" s="38">
        <f>E29</f>
        <v>0</v>
      </c>
      <c r="F30" s="38">
        <f>E30+F29</f>
        <v>0</v>
      </c>
      <c r="G30" s="38">
        <f t="shared" ref="G30:J30" si="6">F30+G29</f>
        <v>0</v>
      </c>
      <c r="H30" s="38">
        <f t="shared" si="6"/>
        <v>0</v>
      </c>
      <c r="I30" s="38">
        <f t="shared" si="6"/>
        <v>0</v>
      </c>
      <c r="J30" s="38">
        <f t="shared" si="6"/>
        <v>0</v>
      </c>
      <c r="K30" s="11"/>
    </row>
    <row r="31" spans="1:81" ht="20.100000000000001" customHeight="1" x14ac:dyDescent="0.2">
      <c r="E31" s="24">
        <v>0</v>
      </c>
    </row>
    <row r="32" spans="1:81" ht="20.100000000000001" customHeight="1" x14ac:dyDescent="0.2">
      <c r="E32" s="24">
        <v>0</v>
      </c>
    </row>
  </sheetData>
  <mergeCells count="16">
    <mergeCell ref="F10:J10"/>
    <mergeCell ref="L10:L11"/>
    <mergeCell ref="A10:A11"/>
    <mergeCell ref="B10:C11"/>
    <mergeCell ref="D10:D11"/>
    <mergeCell ref="A8:D8"/>
    <mergeCell ref="B18:C18"/>
    <mergeCell ref="B19:C19"/>
    <mergeCell ref="B20:C20"/>
    <mergeCell ref="B22:C22"/>
    <mergeCell ref="B13:C13"/>
    <mergeCell ref="B14:C14"/>
    <mergeCell ref="B15:C15"/>
    <mergeCell ref="B16:C16"/>
    <mergeCell ref="B17:C17"/>
    <mergeCell ref="B21:C21"/>
  </mergeCells>
  <conditionalFormatting sqref="A13:B13 B14:B22 A14:A24">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23:C23">
    <cfRule type="expression" dxfId="116" priority="162" stopIfTrue="1">
      <formula>#REF!&gt;0</formula>
    </cfRule>
    <cfRule type="expression" dxfId="115" priority="163" stopIfTrue="1">
      <formula>#REF!&gt;0</formula>
    </cfRule>
    <cfRule type="expression" dxfId="114" priority="164"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J2007"/>
  <sheetViews>
    <sheetView showGridLines="0" showZeros="0" tabSelected="1" view="pageBreakPreview" topLeftCell="A4" zoomScale="90" zoomScaleNormal="90" zoomScaleSheetLayoutView="90" workbookViewId="0">
      <selection activeCell="B25" sqref="B25:C25"/>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5.28515625" style="156" customWidth="1"/>
    <col min="11" max="16384" width="11.42578125" style="156"/>
  </cols>
  <sheetData>
    <row r="1" spans="1:9" s="143" customFormat="1" ht="20.100000000000001" customHeight="1" x14ac:dyDescent="0.2">
      <c r="A1" s="142" t="s">
        <v>11</v>
      </c>
      <c r="B1" s="142"/>
      <c r="C1" s="142" t="str">
        <f>Comitente</f>
        <v>DIRECCIÓN DE RECURSOS ENERGETICOS</v>
      </c>
      <c r="D1" s="142"/>
      <c r="E1" s="142"/>
      <c r="F1" s="142"/>
      <c r="G1" s="142"/>
      <c r="I1" s="144"/>
    </row>
    <row r="2" spans="1:9" s="147" customFormat="1" ht="20.100000000000001" customHeight="1" x14ac:dyDescent="0.2">
      <c r="A2" s="145" t="s">
        <v>12</v>
      </c>
      <c r="B2" s="145"/>
      <c r="C2" s="142" t="str">
        <f>Obra</f>
        <v xml:space="preserve">Iluminación Calle Chacabuco (R.P. N°64) desde Calle N°8 hasta Calle N°11 </v>
      </c>
      <c r="D2" s="146"/>
      <c r="E2" s="146"/>
      <c r="F2" s="146"/>
      <c r="G2" s="146"/>
      <c r="I2" s="146"/>
    </row>
    <row r="3" spans="1:9" s="147" customFormat="1" ht="20.100000000000001" customHeight="1" x14ac:dyDescent="0.2">
      <c r="A3" s="145" t="s">
        <v>16</v>
      </c>
      <c r="B3" s="145"/>
      <c r="C3" s="148" t="str">
        <f>Ubicación</f>
        <v>Departamento Pocito</v>
      </c>
      <c r="D3" s="148"/>
      <c r="E3" s="148"/>
      <c r="F3" s="148"/>
      <c r="G3" s="148"/>
      <c r="I3" s="148"/>
    </row>
    <row r="4" spans="1:9" s="147" customFormat="1" ht="20.100000000000001" customHeight="1" x14ac:dyDescent="0.2">
      <c r="A4" s="145" t="s">
        <v>15</v>
      </c>
      <c r="B4" s="149"/>
      <c r="C4" s="328" t="str">
        <f>Licitación_N°</f>
        <v>10/23</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f>P_Oficial</f>
        <v>103239546.73</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150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3" t="s">
        <v>991</v>
      </c>
      <c r="B15" s="375" t="s">
        <v>0</v>
      </c>
      <c r="C15" s="376"/>
      <c r="D15" s="373" t="s">
        <v>1</v>
      </c>
      <c r="E15" s="373" t="s">
        <v>2</v>
      </c>
      <c r="F15" s="370" t="s">
        <v>1030</v>
      </c>
      <c r="G15" s="370" t="s">
        <v>1031</v>
      </c>
      <c r="H15" s="370" t="s">
        <v>1009</v>
      </c>
      <c r="I15" s="373" t="s">
        <v>14</v>
      </c>
    </row>
    <row r="16" spans="1:9" ht="20.100000000000001" customHeight="1" x14ac:dyDescent="0.2">
      <c r="A16" s="374"/>
      <c r="B16" s="377"/>
      <c r="C16" s="378"/>
      <c r="D16" s="374"/>
      <c r="E16" s="374"/>
      <c r="F16" s="370"/>
      <c r="G16" s="370"/>
      <c r="H16" s="370"/>
      <c r="I16" s="374"/>
    </row>
    <row r="17" spans="1:9" ht="20.100000000000001" customHeight="1" x14ac:dyDescent="0.2">
      <c r="A17" s="88"/>
      <c r="B17" s="130"/>
      <c r="C17" s="130"/>
      <c r="D17" s="88"/>
      <c r="E17" s="88"/>
      <c r="F17" s="130"/>
      <c r="G17" s="130"/>
      <c r="I17" s="161"/>
    </row>
    <row r="18" spans="1:9" ht="24.95" customHeight="1" x14ac:dyDescent="0.2">
      <c r="A18" s="140">
        <f>Datos!B26</f>
        <v>1</v>
      </c>
      <c r="B18" s="371" t="str">
        <f t="shared" ref="B18:B27" si="0">IFERROR(VLOOKUP(A18,Tabla_Datos,2,FALSE),"")</f>
        <v>Proyecto Ejecutivo y Replanteo</v>
      </c>
      <c r="C18" s="372"/>
      <c r="D18" s="162" t="str">
        <f t="shared" ref="D18:D27" si="1">IFERROR(VLOOKUP(A18,Tabla_Datos,3,FALSE),"")</f>
        <v>Global</v>
      </c>
      <c r="E18" s="163">
        <f>Datos!E26</f>
        <v>1</v>
      </c>
      <c r="F18" s="164">
        <f>IFERROR(VLOOKUP(A18,Tabla_Analisis_Precio,7,FALSE),0)</f>
        <v>0</v>
      </c>
      <c r="G18" s="121">
        <f t="shared" ref="G18:G27" si="2">ROUND(PrecioUnitario(F18,Costo_Financiero,Gasto_Generales_Porcentaje,Beneficio,Ingresos_Brutos,IVA),2)</f>
        <v>0</v>
      </c>
      <c r="H18" s="121">
        <f>ROUND(E18*G18,2)</f>
        <v>0</v>
      </c>
      <c r="I18" s="165">
        <f t="shared" ref="I18:I27" si="3">IFERROR(H18/Monto_Oferta,0)</f>
        <v>0</v>
      </c>
    </row>
    <row r="19" spans="1:9" ht="24.95" customHeight="1" x14ac:dyDescent="0.2">
      <c r="A19" s="140">
        <f>Datos!B27</f>
        <v>2</v>
      </c>
      <c r="B19" s="371" t="str">
        <f t="shared" ref="B19:B20" si="4">IFERROR(VLOOKUP(A19,Tabla_Datos,2,FALSE),"")</f>
        <v>Base completa para columna simple</v>
      </c>
      <c r="C19" s="372"/>
      <c r="D19" s="162" t="str">
        <f t="shared" si="1"/>
        <v>Un.</v>
      </c>
      <c r="E19" s="163">
        <f>Datos!E27</f>
        <v>189</v>
      </c>
      <c r="F19" s="164">
        <f t="shared" ref="F19:F27" si="5">IFERROR(VLOOKUP(A19,Tabla_Analisis_Precio,7,FALSE),0)</f>
        <v>0</v>
      </c>
      <c r="G19" s="121">
        <f t="shared" si="2"/>
        <v>0</v>
      </c>
      <c r="H19" s="121">
        <f t="shared" ref="H19:H27" si="6">ROUND(E19*G19,2)</f>
        <v>0</v>
      </c>
      <c r="I19" s="165">
        <f t="shared" si="3"/>
        <v>0</v>
      </c>
    </row>
    <row r="20" spans="1:9" ht="24.95" customHeight="1" x14ac:dyDescent="0.2">
      <c r="A20" s="140">
        <f>Datos!B28</f>
        <v>3</v>
      </c>
      <c r="B20" s="371" t="str">
        <f t="shared" si="4"/>
        <v>Base completa para columna doble</v>
      </c>
      <c r="C20" s="372"/>
      <c r="D20" s="162" t="str">
        <f t="shared" si="1"/>
        <v>Un.</v>
      </c>
      <c r="E20" s="163">
        <f>Datos!E28</f>
        <v>13</v>
      </c>
      <c r="F20" s="164">
        <f t="shared" si="5"/>
        <v>0</v>
      </c>
      <c r="G20" s="121">
        <f t="shared" si="2"/>
        <v>0</v>
      </c>
      <c r="H20" s="121">
        <f t="shared" si="6"/>
        <v>0</v>
      </c>
      <c r="I20" s="165">
        <f t="shared" si="3"/>
        <v>0</v>
      </c>
    </row>
    <row r="21" spans="1:9" ht="24.95" customHeight="1" x14ac:dyDescent="0.2">
      <c r="A21" s="140">
        <f>Datos!B29</f>
        <v>4</v>
      </c>
      <c r="B21" s="371" t="str">
        <f t="shared" si="0"/>
        <v>Columnas metálicas simple 8mts c/brazo recto</v>
      </c>
      <c r="C21" s="372"/>
      <c r="D21" s="162" t="str">
        <f t="shared" si="1"/>
        <v>Un.</v>
      </c>
      <c r="E21" s="163">
        <f>Datos!E29</f>
        <v>189</v>
      </c>
      <c r="F21" s="164">
        <f t="shared" si="5"/>
        <v>0</v>
      </c>
      <c r="G21" s="121">
        <f t="shared" si="2"/>
        <v>0</v>
      </c>
      <c r="H21" s="121">
        <f t="shared" si="6"/>
        <v>0</v>
      </c>
      <c r="I21" s="165">
        <f t="shared" si="3"/>
        <v>0</v>
      </c>
    </row>
    <row r="22" spans="1:9" ht="24.95" customHeight="1" x14ac:dyDescent="0.2">
      <c r="A22" s="140">
        <f>Datos!B30</f>
        <v>5</v>
      </c>
      <c r="B22" s="371" t="str">
        <f t="shared" si="0"/>
        <v>Columnas metálicas doble 8mts c/brazo recto</v>
      </c>
      <c r="C22" s="372"/>
      <c r="D22" s="162" t="str">
        <f t="shared" si="1"/>
        <v>Un.</v>
      </c>
      <c r="E22" s="163">
        <f>Datos!E30</f>
        <v>13</v>
      </c>
      <c r="F22" s="164">
        <f t="shared" si="5"/>
        <v>0</v>
      </c>
      <c r="G22" s="121">
        <f t="shared" si="2"/>
        <v>0</v>
      </c>
      <c r="H22" s="121">
        <f t="shared" si="6"/>
        <v>0</v>
      </c>
      <c r="I22" s="165">
        <f t="shared" si="3"/>
        <v>0</v>
      </c>
    </row>
    <row r="23" spans="1:9" ht="24.95" customHeight="1" x14ac:dyDescent="0.2">
      <c r="A23" s="140">
        <f>Datos!B31</f>
        <v>6</v>
      </c>
      <c r="B23" s="371" t="str">
        <f t="shared" si="0"/>
        <v>Luminaria LED de potencia 110w</v>
      </c>
      <c r="C23" s="372"/>
      <c r="D23" s="162" t="str">
        <f t="shared" si="1"/>
        <v>Un.</v>
      </c>
      <c r="E23" s="163">
        <f>Datos!E31</f>
        <v>202</v>
      </c>
      <c r="F23" s="164">
        <f t="shared" si="5"/>
        <v>0</v>
      </c>
      <c r="G23" s="121">
        <f t="shared" si="2"/>
        <v>0</v>
      </c>
      <c r="H23" s="121">
        <f t="shared" si="6"/>
        <v>0</v>
      </c>
      <c r="I23" s="165">
        <f t="shared" si="3"/>
        <v>0</v>
      </c>
    </row>
    <row r="24" spans="1:9" ht="24.95" customHeight="1" x14ac:dyDescent="0.2">
      <c r="A24" s="140">
        <f>Datos!B32</f>
        <v>7</v>
      </c>
      <c r="B24" s="371" t="str">
        <f t="shared" si="0"/>
        <v>Tendido de Conductor 3x1x25/50mm</v>
      </c>
      <c r="C24" s="372"/>
      <c r="D24" s="162" t="str">
        <f t="shared" si="1"/>
        <v>Un.</v>
      </c>
      <c r="E24" s="163">
        <f>Datos!E32</f>
        <v>4666.2</v>
      </c>
      <c r="F24" s="164">
        <f t="shared" si="5"/>
        <v>0</v>
      </c>
      <c r="G24" s="121">
        <f t="shared" si="2"/>
        <v>0</v>
      </c>
      <c r="H24" s="121">
        <f t="shared" si="6"/>
        <v>0</v>
      </c>
      <c r="I24" s="165">
        <f t="shared" si="3"/>
        <v>0</v>
      </c>
    </row>
    <row r="25" spans="1:9" ht="24.95" customHeight="1" x14ac:dyDescent="0.2">
      <c r="A25" s="140">
        <f>Datos!B33</f>
        <v>8</v>
      </c>
      <c r="B25" s="371" t="str">
        <f t="shared" si="0"/>
        <v>Estructura de retención, alineación y terminal para cable preensamblado</v>
      </c>
      <c r="C25" s="372"/>
      <c r="D25" s="162" t="str">
        <f t="shared" si="1"/>
        <v>M.</v>
      </c>
      <c r="E25" s="163">
        <f>Datos!E33</f>
        <v>202</v>
      </c>
      <c r="F25" s="164">
        <f t="shared" si="5"/>
        <v>0</v>
      </c>
      <c r="G25" s="121">
        <f t="shared" si="2"/>
        <v>0</v>
      </c>
      <c r="H25" s="121">
        <f t="shared" si="6"/>
        <v>0</v>
      </c>
      <c r="I25" s="165">
        <f t="shared" si="3"/>
        <v>0</v>
      </c>
    </row>
    <row r="26" spans="1:9" ht="24.95" customHeight="1" x14ac:dyDescent="0.2">
      <c r="A26" s="140">
        <f>Datos!B34</f>
        <v>9</v>
      </c>
      <c r="B26" s="371" t="str">
        <f t="shared" ref="B26" si="7">IFERROR(VLOOKUP(A26,Tabla_Datos,2,FALSE),"")</f>
        <v>Puesta a tierra completa</v>
      </c>
      <c r="C26" s="372"/>
      <c r="D26" s="162" t="str">
        <f t="shared" ref="D26" si="8">IFERROR(VLOOKUP(A26,Tabla_Datos,3,FALSE),"")</f>
        <v>M.</v>
      </c>
      <c r="E26" s="163">
        <f>Datos!E34</f>
        <v>205</v>
      </c>
      <c r="F26" s="164"/>
      <c r="G26" s="121"/>
      <c r="H26" s="121"/>
      <c r="I26" s="165"/>
    </row>
    <row r="27" spans="1:9" ht="24.95" customHeight="1" x14ac:dyDescent="0.2">
      <c r="A27" s="140">
        <f>Datos!B35</f>
        <v>10</v>
      </c>
      <c r="B27" s="371" t="str">
        <f t="shared" si="0"/>
        <v>Tableros de comando y medición trifasicos completos</v>
      </c>
      <c r="C27" s="372"/>
      <c r="D27" s="162" t="str">
        <f t="shared" si="1"/>
        <v>Un.</v>
      </c>
      <c r="E27" s="163">
        <f>Datos!E35</f>
        <v>3</v>
      </c>
      <c r="F27" s="164">
        <f t="shared" si="5"/>
        <v>0</v>
      </c>
      <c r="G27" s="121">
        <f t="shared" si="2"/>
        <v>0</v>
      </c>
      <c r="H27" s="121">
        <f t="shared" si="6"/>
        <v>0</v>
      </c>
      <c r="I27" s="165">
        <f t="shared" si="3"/>
        <v>0</v>
      </c>
    </row>
    <row r="28" spans="1:9" ht="20.100000000000001" customHeight="1" x14ac:dyDescent="0.2">
      <c r="A28" s="166"/>
      <c r="B28" s="167"/>
      <c r="C28" s="168"/>
      <c r="D28" s="169"/>
      <c r="E28" s="170"/>
      <c r="F28" s="171"/>
      <c r="G28" s="171"/>
      <c r="I28" s="172"/>
    </row>
    <row r="29" spans="1:9" ht="20.100000000000001" customHeight="1" x14ac:dyDescent="0.2">
      <c r="A29" s="173" t="s">
        <v>3</v>
      </c>
      <c r="B29" s="264" t="s">
        <v>1190</v>
      </c>
      <c r="C29" s="174"/>
      <c r="D29" s="174"/>
      <c r="E29" s="174"/>
      <c r="F29" s="175">
        <f>ROUND(SUMPRODUCT(E18:E27,F18:F27),2)</f>
        <v>0</v>
      </c>
      <c r="G29" s="130" t="s">
        <v>1037</v>
      </c>
      <c r="H29" s="323">
        <f>SUM(H18:H27)</f>
        <v>0</v>
      </c>
      <c r="I29" s="176">
        <f>SUM(I18:I28)</f>
        <v>0</v>
      </c>
    </row>
    <row r="30" spans="1:9" ht="20.100000000000001" customHeight="1" thickBot="1" x14ac:dyDescent="0.25">
      <c r="G30" s="177"/>
    </row>
    <row r="31" spans="1:9" ht="20.100000000000001" customHeight="1" thickTop="1" x14ac:dyDescent="0.2">
      <c r="A31" s="178" t="s">
        <v>992</v>
      </c>
      <c r="B31" s="179" t="s">
        <v>1191</v>
      </c>
      <c r="C31" s="180"/>
      <c r="D31" s="181"/>
      <c r="E31" s="182"/>
      <c r="F31" s="183"/>
      <c r="G31" s="182"/>
      <c r="H31" s="184">
        <f>ROUND(H40/Coeficiente_Paso,2)</f>
        <v>0</v>
      </c>
      <c r="I31" s="185"/>
    </row>
    <row r="32" spans="1:9" ht="20.100000000000001" customHeight="1" x14ac:dyDescent="0.2">
      <c r="A32" s="186" t="s">
        <v>993</v>
      </c>
      <c r="B32" s="191" t="str">
        <f>"COSTO FINANCIERO  "&amp;ROUND(Costo_Financiero*100,2)&amp;" % de ( 1 )"</f>
        <v>COSTO FINANCIERO  0 % de ( 1 )</v>
      </c>
      <c r="C32" s="192"/>
      <c r="D32" s="265"/>
      <c r="E32" s="189">
        <f>Costo_Financiero</f>
        <v>0</v>
      </c>
      <c r="F32" s="90"/>
      <c r="G32" s="143"/>
      <c r="H32" s="190">
        <f>ROUND(H31*Costo_Financiero,2)</f>
        <v>0</v>
      </c>
      <c r="I32" s="185"/>
    </row>
    <row r="33" spans="1:10" ht="20.100000000000001" customHeight="1" x14ac:dyDescent="0.2">
      <c r="A33" s="186" t="s">
        <v>994</v>
      </c>
      <c r="B33" s="191" t="s">
        <v>1196</v>
      </c>
      <c r="C33" s="192"/>
      <c r="D33" s="265"/>
      <c r="E33" s="331"/>
      <c r="F33" s="90"/>
      <c r="G33" s="143"/>
      <c r="H33" s="190">
        <f>H31+H32</f>
        <v>0</v>
      </c>
      <c r="I33" s="185"/>
    </row>
    <row r="34" spans="1:10" ht="20.100000000000001" customHeight="1" x14ac:dyDescent="0.2">
      <c r="A34" s="186" t="s">
        <v>995</v>
      </c>
      <c r="B34" s="187" t="str">
        <f>CONCATENATE("GASTOS GENERALES  ",ROUND(Gasto_Generales_Porcentaje*100,3)," % de ( 3 )")</f>
        <v>GASTOS GENERALES  0 % de ( 3 )</v>
      </c>
      <c r="C34" s="187"/>
      <c r="D34" s="188"/>
      <c r="E34" s="189">
        <f>Gasto_Generales_Porcentaje</f>
        <v>0</v>
      </c>
      <c r="F34" s="90"/>
      <c r="G34" s="143"/>
      <c r="H34" s="190">
        <f>ROUND(Gasto_Generales_Porcentaje*H33,2)</f>
        <v>0</v>
      </c>
      <c r="I34" s="188"/>
    </row>
    <row r="35" spans="1:10" ht="20.100000000000001" customHeight="1" x14ac:dyDescent="0.2">
      <c r="A35" s="186" t="s">
        <v>996</v>
      </c>
      <c r="B35" s="187" t="str">
        <f>CONCATENATE("BENEFICIOS  ",ROUND(Beneficio*100,2)," % de ( 3 )")</f>
        <v>BENEFICIOS  0 % de ( 3 )</v>
      </c>
      <c r="C35" s="187"/>
      <c r="D35" s="188"/>
      <c r="E35" s="189">
        <f>Beneficio</f>
        <v>0</v>
      </c>
      <c r="F35" s="90"/>
      <c r="G35" s="143"/>
      <c r="H35" s="190">
        <f>IF(Beneficio=0,,ROUND(Beneficio*H33,2))</f>
        <v>0</v>
      </c>
      <c r="I35" s="188"/>
    </row>
    <row r="36" spans="1:10" ht="20.100000000000001" customHeight="1" x14ac:dyDescent="0.2">
      <c r="A36" s="186">
        <v>6</v>
      </c>
      <c r="B36" s="191" t="s">
        <v>1192</v>
      </c>
      <c r="C36" s="192"/>
      <c r="D36" s="188"/>
      <c r="E36" s="331"/>
      <c r="F36" s="90"/>
      <c r="G36" s="143"/>
      <c r="H36" s="190">
        <f>H33+H34+H35</f>
        <v>0</v>
      </c>
      <c r="I36" s="188"/>
    </row>
    <row r="37" spans="1:10" ht="20.100000000000001" customHeight="1" x14ac:dyDescent="0.2">
      <c r="A37" s="186" t="s">
        <v>1193</v>
      </c>
      <c r="B37" s="187" t="str">
        <f>CONCATENATE("INGRESOS BRUTOS Y LOTE HOGAR  ",ROUND(Ingresos_Brutos*100,2)," % de ( 6 )")</f>
        <v>INGRESOS BRUTOS Y LOTE HOGAR  0 % de ( 6 )</v>
      </c>
      <c r="C37" s="187"/>
      <c r="D37" s="188"/>
      <c r="E37" s="189">
        <f>Ingresos_Brutos</f>
        <v>0</v>
      </c>
      <c r="F37" s="90"/>
      <c r="G37" s="143"/>
      <c r="H37" s="190">
        <f>ROUND(Ingresos_Brutos*H36,2)</f>
        <v>0</v>
      </c>
      <c r="I37" s="188"/>
    </row>
    <row r="38" spans="1:10" ht="20.100000000000001" customHeight="1" thickBot="1" x14ac:dyDescent="0.25">
      <c r="A38" s="193" t="s">
        <v>1194</v>
      </c>
      <c r="B38" s="194" t="str">
        <f>CONCATENATE("IMPUESTO AL VALOR AGREGADO ",IVA*100," % de ( 6 )")</f>
        <v>IMPUESTO AL VALOR AGREGADO 0 % de ( 6 )</v>
      </c>
      <c r="C38" s="194"/>
      <c r="D38" s="195"/>
      <c r="E38" s="196">
        <f>IVA</f>
        <v>0</v>
      </c>
      <c r="F38" s="197"/>
      <c r="G38" s="198"/>
      <c r="H38" s="199">
        <f>ROUND(IVA*H36,2)</f>
        <v>0</v>
      </c>
      <c r="I38" s="188"/>
    </row>
    <row r="39" spans="1:10" ht="20.100000000000001" customHeight="1" thickTop="1" x14ac:dyDescent="0.2">
      <c r="A39" s="200"/>
      <c r="B39" s="187"/>
      <c r="C39" s="187"/>
      <c r="D39" s="188"/>
      <c r="E39" s="189"/>
      <c r="F39" s="90"/>
      <c r="H39" s="201"/>
      <c r="I39" s="188"/>
    </row>
    <row r="40" spans="1:10" ht="20.100000000000001" customHeight="1" x14ac:dyDescent="0.2">
      <c r="A40" s="202"/>
      <c r="B40" s="202" t="s">
        <v>1037</v>
      </c>
      <c r="C40" s="202"/>
      <c r="D40" s="188"/>
      <c r="E40" s="143"/>
      <c r="F40" s="90"/>
      <c r="H40" s="201">
        <f>Monto_Oferta</f>
        <v>0</v>
      </c>
      <c r="I40" s="188"/>
      <c r="J40" s="322"/>
    </row>
    <row r="41" spans="1:10" ht="20.100000000000001" customHeight="1" x14ac:dyDescent="0.2">
      <c r="I41" s="203"/>
    </row>
    <row r="42" spans="1:10" ht="60" customHeight="1" x14ac:dyDescent="0.2">
      <c r="B42" s="369" t="str">
        <f>"El presente presupuesto asciende a la suma de: " &amp; UPPER(CONVERTIRNUM(Monto_Oferta))</f>
        <v>El presente presupuesto asciende a la suma de: CERO PESOS CON 00/100</v>
      </c>
      <c r="C42" s="369"/>
      <c r="D42" s="369"/>
      <c r="E42" s="369"/>
      <c r="F42" s="369"/>
      <c r="G42" s="369"/>
      <c r="H42" s="369"/>
      <c r="I42" s="369"/>
    </row>
    <row r="43" spans="1:10" x14ac:dyDescent="0.2">
      <c r="A43" s="91" t="s">
        <v>1011</v>
      </c>
    </row>
    <row r="47" spans="1:10" x14ac:dyDescent="0.2">
      <c r="H47" s="332"/>
    </row>
    <row r="206" spans="2:2" x14ac:dyDescent="0.2">
      <c r="B206" s="156">
        <v>4</v>
      </c>
    </row>
    <row r="256" spans="2:2" x14ac:dyDescent="0.2">
      <c r="B256" s="156">
        <v>4</v>
      </c>
    </row>
    <row r="306" spans="2:2" x14ac:dyDescent="0.2">
      <c r="B306" s="156">
        <v>4</v>
      </c>
    </row>
    <row r="356" spans="2:2" x14ac:dyDescent="0.2">
      <c r="B356" s="156">
        <v>4</v>
      </c>
    </row>
    <row r="406" spans="2:2" x14ac:dyDescent="0.2">
      <c r="B406" s="156">
        <v>5</v>
      </c>
    </row>
    <row r="456" spans="2:2" x14ac:dyDescent="0.2">
      <c r="B456" s="156">
        <v>5</v>
      </c>
    </row>
    <row r="506" spans="2:2" x14ac:dyDescent="0.2">
      <c r="B506" s="156">
        <v>5</v>
      </c>
    </row>
    <row r="556" spans="2:2" x14ac:dyDescent="0.2">
      <c r="B556" s="156">
        <v>5</v>
      </c>
    </row>
    <row r="606" spans="2:2" x14ac:dyDescent="0.2">
      <c r="B606" s="156">
        <v>5</v>
      </c>
    </row>
    <row r="656" spans="2:2" x14ac:dyDescent="0.2">
      <c r="B656" s="156">
        <v>5</v>
      </c>
    </row>
    <row r="706" spans="2:2" x14ac:dyDescent="0.2">
      <c r="B706" s="156">
        <v>5</v>
      </c>
    </row>
    <row r="756" spans="2:2" x14ac:dyDescent="0.2">
      <c r="B756" s="156">
        <v>5</v>
      </c>
    </row>
    <row r="806" spans="2:2" x14ac:dyDescent="0.2">
      <c r="B806" s="156">
        <v>5</v>
      </c>
    </row>
    <row r="856" spans="2:2" x14ac:dyDescent="0.2">
      <c r="B856" s="156">
        <v>5</v>
      </c>
    </row>
    <row r="906" spans="2:2" x14ac:dyDescent="0.2">
      <c r="B906" s="156">
        <v>5</v>
      </c>
    </row>
    <row r="956" spans="2:2" x14ac:dyDescent="0.2">
      <c r="B956" s="156">
        <v>5</v>
      </c>
    </row>
    <row r="957" spans="2:2" x14ac:dyDescent="0.2">
      <c r="B957" s="156" t="e">
        <f>CyP!#REF!</f>
        <v>#REF!</v>
      </c>
    </row>
    <row r="1006" spans="2:2" x14ac:dyDescent="0.2">
      <c r="B1006" s="156">
        <v>5</v>
      </c>
    </row>
    <row r="1007" spans="2:2" x14ac:dyDescent="0.2">
      <c r="B1007" s="156" t="e">
        <f>CyP!#REF!</f>
        <v>#REF!</v>
      </c>
    </row>
    <row r="1056" spans="2:2" x14ac:dyDescent="0.2">
      <c r="B1056" s="156">
        <v>5</v>
      </c>
    </row>
    <row r="1057" spans="2:2" x14ac:dyDescent="0.2">
      <c r="B1057" s="156" t="e">
        <f>CyP!#REF!</f>
        <v>#REF!</v>
      </c>
    </row>
    <row r="1106" spans="2:2" x14ac:dyDescent="0.2">
      <c r="B1106" s="156">
        <v>5</v>
      </c>
    </row>
    <row r="1107" spans="2:2" x14ac:dyDescent="0.2">
      <c r="B1107" s="156" t="e">
        <f>CyP!#REF!</f>
        <v>#REF!</v>
      </c>
    </row>
    <row r="1157" spans="2:2" x14ac:dyDescent="0.2">
      <c r="B1157" s="156" t="e">
        <f>CyP!#REF!</f>
        <v>#REF!</v>
      </c>
    </row>
    <row r="1206" spans="2:2" x14ac:dyDescent="0.2">
      <c r="B1206" s="156">
        <v>7</v>
      </c>
    </row>
    <row r="1207" spans="2:2" x14ac:dyDescent="0.2">
      <c r="B1207" s="156" t="e">
        <f>CyP!#REF!</f>
        <v>#REF!</v>
      </c>
    </row>
    <row r="1257" spans="2:2" x14ac:dyDescent="0.2">
      <c r="B1257" s="156" t="e">
        <f>CyP!#REF!</f>
        <v>#REF!</v>
      </c>
    </row>
    <row r="1306" spans="2:2" x14ac:dyDescent="0.2">
      <c r="B1306" s="156">
        <v>8</v>
      </c>
    </row>
    <row r="1307" spans="2:2" x14ac:dyDescent="0.2">
      <c r="B1307" s="156" t="e">
        <f>CyP!#REF!</f>
        <v>#REF!</v>
      </c>
    </row>
    <row r="1356" spans="2:2" x14ac:dyDescent="0.2">
      <c r="B1356" s="156">
        <v>8</v>
      </c>
    </row>
    <row r="1357" spans="2:2" x14ac:dyDescent="0.2">
      <c r="B1357" s="156" t="e">
        <f>CyP!#REF!</f>
        <v>#REF!</v>
      </c>
    </row>
    <row r="1406" spans="2:2" x14ac:dyDescent="0.2">
      <c r="B1406" s="156">
        <v>8</v>
      </c>
    </row>
    <row r="1407" spans="2:2" x14ac:dyDescent="0.2">
      <c r="B1407" s="156" t="e">
        <f>CyP!#REF!</f>
        <v>#REF!</v>
      </c>
    </row>
    <row r="1456" spans="2:2" x14ac:dyDescent="0.2">
      <c r="B1456" s="156">
        <v>8</v>
      </c>
    </row>
    <row r="1457" spans="2:2" x14ac:dyDescent="0.2">
      <c r="B1457" s="156" t="e">
        <f>CyP!#REF!</f>
        <v>#REF!</v>
      </c>
    </row>
    <row r="1506" spans="2:2" x14ac:dyDescent="0.2">
      <c r="B1506" s="156">
        <v>8</v>
      </c>
    </row>
    <row r="1507" spans="2:2" x14ac:dyDescent="0.2">
      <c r="B1507" s="156" t="e">
        <f>CyP!#REF!</f>
        <v>#REF!</v>
      </c>
    </row>
    <row r="1557" spans="2:2" x14ac:dyDescent="0.2">
      <c r="B1557" s="156" t="e">
        <f>CyP!#REF!</f>
        <v>#REF!</v>
      </c>
    </row>
    <row r="1607" spans="2:2" x14ac:dyDescent="0.2">
      <c r="B1607" s="156" t="e">
        <f>CyP!#REF!</f>
        <v>#REF!</v>
      </c>
    </row>
    <row r="1657" spans="2:2" x14ac:dyDescent="0.2">
      <c r="B1657" s="156" t="e">
        <f>CyP!#REF!</f>
        <v>#REF!</v>
      </c>
    </row>
    <row r="1706" spans="2:2" x14ac:dyDescent="0.2">
      <c r="B1706" s="156">
        <v>12</v>
      </c>
    </row>
    <row r="1707" spans="2:2" x14ac:dyDescent="0.2">
      <c r="B1707" s="156" t="e">
        <f>CyP!#REF!</f>
        <v>#REF!</v>
      </c>
    </row>
    <row r="1756" spans="2:2" x14ac:dyDescent="0.2">
      <c r="B1756" s="156">
        <v>12</v>
      </c>
    </row>
    <row r="1757" spans="2:2" x14ac:dyDescent="0.2">
      <c r="B1757" s="156" t="e">
        <f>CyP!#REF!</f>
        <v>#REF!</v>
      </c>
    </row>
    <row r="1806" spans="2:2" x14ac:dyDescent="0.2">
      <c r="B1806" s="156">
        <v>12</v>
      </c>
    </row>
    <row r="1807" spans="2:2" x14ac:dyDescent="0.2">
      <c r="B1807" s="156" t="e">
        <f>CyP!#REF!</f>
        <v>#REF!</v>
      </c>
    </row>
    <row r="1856" spans="2:2" x14ac:dyDescent="0.2">
      <c r="B1856" s="156">
        <v>12</v>
      </c>
    </row>
    <row r="1857" spans="2:2" x14ac:dyDescent="0.2">
      <c r="B1857" s="156" t="e">
        <f>CyP!#REF!</f>
        <v>#REF!</v>
      </c>
    </row>
    <row r="1906" spans="2:2" x14ac:dyDescent="0.2">
      <c r="B1906" s="156">
        <v>12</v>
      </c>
    </row>
    <row r="1907" spans="2:2" x14ac:dyDescent="0.2">
      <c r="B1907" s="156" t="e">
        <f>CyP!#REF!</f>
        <v>#REF!</v>
      </c>
    </row>
    <row r="1956" spans="2:2" x14ac:dyDescent="0.2">
      <c r="B1956" s="156">
        <v>13</v>
      </c>
    </row>
    <row r="1957" spans="2:2" x14ac:dyDescent="0.2">
      <c r="B1957" s="156" t="e">
        <f>CyP!#REF!</f>
        <v>#REF!</v>
      </c>
    </row>
    <row r="2006" spans="2:2" x14ac:dyDescent="0.2">
      <c r="B2006" s="156">
        <v>13</v>
      </c>
    </row>
    <row r="2007" spans="2:2" x14ac:dyDescent="0.2">
      <c r="B2007" s="156" t="e">
        <f>CyP!#REF!</f>
        <v>#REF!</v>
      </c>
    </row>
  </sheetData>
  <mergeCells count="19">
    <mergeCell ref="A15:A16"/>
    <mergeCell ref="B15:C16"/>
    <mergeCell ref="B26:C26"/>
    <mergeCell ref="B42:I42"/>
    <mergeCell ref="F15:F16"/>
    <mergeCell ref="G15:G16"/>
    <mergeCell ref="B18:C18"/>
    <mergeCell ref="B19:C19"/>
    <mergeCell ref="B20:C20"/>
    <mergeCell ref="B21:C21"/>
    <mergeCell ref="B22:C22"/>
    <mergeCell ref="B23:C23"/>
    <mergeCell ref="B24:C24"/>
    <mergeCell ref="D15:D16"/>
    <mergeCell ref="E15:E16"/>
    <mergeCell ref="I15:I16"/>
    <mergeCell ref="H15:H16"/>
    <mergeCell ref="B25:C25"/>
    <mergeCell ref="B27:C27"/>
  </mergeCells>
  <conditionalFormatting sqref="A34:D40 I41">
    <cfRule type="expression" dxfId="113" priority="281" stopIfTrue="1">
      <formula>#REF!=1</formula>
    </cfRule>
  </conditionalFormatting>
  <conditionalFormatting sqref="A18:A28">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28:C28 B21:B27 E18:E27">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33:D33 B34:C35 B37:C40 A35 A37">
    <cfRule type="expression" dxfId="106" priority="288" stopIfTrue="1">
      <formula>#REF!=1</formula>
    </cfRule>
  </conditionalFormatting>
  <conditionalFormatting sqref="D33:D40 B33:C35 B37:C40 A33:A40 F33:F40 H34:I35 H37:I40 I36 I33">
    <cfRule type="expression" dxfId="105" priority="289" stopIfTrue="1">
      <formula>#REF!=1</formula>
    </cfRule>
  </conditionalFormatting>
  <conditionalFormatting sqref="I34">
    <cfRule type="expression" dxfId="104" priority="279" stopIfTrue="1">
      <formula>#REF!=1</formula>
    </cfRule>
  </conditionalFormatting>
  <conditionalFormatting sqref="I36">
    <cfRule type="expression" dxfId="103" priority="278" stopIfTrue="1">
      <formula>#REF!=1</formula>
    </cfRule>
  </conditionalFormatting>
  <conditionalFormatting sqref="I38:I39">
    <cfRule type="expression" dxfId="102" priority="277" stopIfTrue="1">
      <formula>#REF!=1</formula>
    </cfRule>
  </conditionalFormatting>
  <conditionalFormatting sqref="I40">
    <cfRule type="expression" dxfId="101" priority="276" stopIfTrue="1">
      <formula>#REF!=1</formula>
    </cfRule>
  </conditionalFormatting>
  <conditionalFormatting sqref="I37">
    <cfRule type="expression" dxfId="100" priority="275" stopIfTrue="1">
      <formula>#REF!=1</formula>
    </cfRule>
  </conditionalFormatting>
  <conditionalFormatting sqref="I35">
    <cfRule type="expression" dxfId="99" priority="274" stopIfTrue="1">
      <formula>#REF!=1</formula>
    </cfRule>
  </conditionalFormatting>
  <conditionalFormatting sqref="A33 A35 A37">
    <cfRule type="expression" dxfId="98" priority="273" stopIfTrue="1">
      <formula>#REF!=1</formula>
    </cfRule>
  </conditionalFormatting>
  <conditionalFormatting sqref="B33:C33">
    <cfRule type="expression" dxfId="97" priority="272" stopIfTrue="1">
      <formula>#REF!=1</formula>
    </cfRule>
  </conditionalFormatting>
  <conditionalFormatting sqref="B36:C36">
    <cfRule type="expression" dxfId="96" priority="271" stopIfTrue="1">
      <formula>#REF!=1</formula>
    </cfRule>
  </conditionalFormatting>
  <conditionalFormatting sqref="B38:C39">
    <cfRule type="expression" dxfId="95" priority="270" stopIfTrue="1">
      <formula>#REF!=1</formula>
    </cfRule>
  </conditionalFormatting>
  <conditionalFormatting sqref="A34 A36 A38:A39">
    <cfRule type="expression" dxfId="94" priority="269" stopIfTrue="1">
      <formula>#REF!=1</formula>
    </cfRule>
  </conditionalFormatting>
  <conditionalFormatting sqref="A34 A36 A38:A39">
    <cfRule type="expression" dxfId="93" priority="268" stopIfTrue="1">
      <formula>#REF!=1</formula>
    </cfRule>
  </conditionalFormatting>
  <conditionalFormatting sqref="B37:C37">
    <cfRule type="expression" dxfId="92" priority="138" stopIfTrue="1">
      <formula>#REF!=1</formula>
    </cfRule>
  </conditionalFormatting>
  <conditionalFormatting sqref="B18:B2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29">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36">
    <cfRule type="expression" dxfId="85" priority="11" stopIfTrue="1">
      <formula>#REF!=1</formula>
    </cfRule>
  </conditionalFormatting>
  <conditionalFormatting sqref="H33">
    <cfRule type="expression" dxfId="84" priority="10" stopIfTrue="1">
      <formula>#REF!=1</formula>
    </cfRule>
  </conditionalFormatting>
  <conditionalFormatting sqref="A31:D32">
    <cfRule type="expression" dxfId="83" priority="5" stopIfTrue="1">
      <formula>#REF!=1</formula>
    </cfRule>
  </conditionalFormatting>
  <conditionalFormatting sqref="A31:D32 F31:F32 I31:I32 A33">
    <cfRule type="expression" dxfId="82" priority="6" stopIfTrue="1">
      <formula>#REF!=1</formula>
    </cfRule>
  </conditionalFormatting>
  <conditionalFormatting sqref="A31:A33">
    <cfRule type="expression" dxfId="81" priority="4" stopIfTrue="1">
      <formula>#REF!=1</formula>
    </cfRule>
  </conditionalFormatting>
  <conditionalFormatting sqref="B31:C32">
    <cfRule type="expression" dxfId="80" priority="3" stopIfTrue="1">
      <formula>#REF!=1</formula>
    </cfRule>
  </conditionalFormatting>
  <conditionalFormatting sqref="H31">
    <cfRule type="expression" dxfId="79" priority="2" stopIfTrue="1">
      <formula>#REF!=1</formula>
    </cfRule>
  </conditionalFormatting>
  <conditionalFormatting sqref="H32">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8"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M3"/>
  <sheetViews>
    <sheetView showGridLines="0" zoomScale="90" zoomScaleNormal="90" zoomScaleSheetLayoutView="75" workbookViewId="0">
      <selection activeCell="F42" sqref="F42"/>
    </sheetView>
  </sheetViews>
  <sheetFormatPr baseColWidth="10" defaultColWidth="10.7109375" defaultRowHeight="15" x14ac:dyDescent="0.25"/>
  <cols>
    <col min="1" max="16384" width="10.7109375" style="1"/>
  </cols>
  <sheetData>
    <row r="1" spans="2:13" ht="21" x14ac:dyDescent="0.35">
      <c r="B1" s="379" t="str">
        <f>"OBRA: " &amp; UPPER(Obra)</f>
        <v xml:space="preserve">OBRA: ILUMINACIÓN CALLE CHACABUCO (R.P. N°64) DESDE CALLE N°8 HASTA CALLE N°11 </v>
      </c>
      <c r="C1" s="379"/>
      <c r="D1" s="379"/>
      <c r="E1" s="379"/>
      <c r="F1" s="379"/>
      <c r="G1" s="379"/>
      <c r="H1" s="379"/>
      <c r="I1" s="379"/>
      <c r="J1" s="379"/>
      <c r="K1" s="379"/>
      <c r="L1" s="379"/>
      <c r="M1" s="379"/>
    </row>
    <row r="2" spans="2:13" ht="21" x14ac:dyDescent="0.35">
      <c r="C2" s="379" t="s">
        <v>1026</v>
      </c>
      <c r="D2" s="379"/>
      <c r="E2" s="379"/>
      <c r="F2" s="379"/>
      <c r="G2" s="379"/>
      <c r="H2" s="379"/>
      <c r="I2" s="379"/>
      <c r="J2" s="379"/>
      <c r="K2" s="379"/>
      <c r="L2" s="379"/>
    </row>
    <row r="3" spans="2:13" ht="21" x14ac:dyDescent="0.35">
      <c r="C3" s="379" t="s">
        <v>1027</v>
      </c>
      <c r="D3" s="379"/>
      <c r="E3" s="379"/>
      <c r="F3" s="379"/>
      <c r="G3" s="379"/>
      <c r="H3" s="379"/>
      <c r="I3" s="379"/>
      <c r="J3" s="379"/>
      <c r="K3" s="379"/>
      <c r="L3" s="379"/>
    </row>
  </sheetData>
  <mergeCells count="3">
    <mergeCell ref="C2:L2"/>
    <mergeCell ref="C3:L3"/>
    <mergeCell ref="B1:M1"/>
  </mergeCells>
  <pageMargins left="0.78740157480314965" right="0.78740157480314965" top="1.3779527559055118" bottom="0.78740157480314965" header="0.78740157480314965" footer="0.39370078740157483"/>
  <pageSetup paperSize="9" scale="74"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K3"/>
  <sheetViews>
    <sheetView showGridLines="0" zoomScaleNormal="100" zoomScaleSheetLayoutView="75" workbookViewId="0">
      <selection activeCell="N21" sqref="N2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2:11" ht="18.75" customHeight="1" x14ac:dyDescent="0.35">
      <c r="B1" s="380" t="str">
        <f>"OBRA: " &amp; UPPER(Obra)</f>
        <v xml:space="preserve">OBRA: ILUMINACIÓN CALLE CHACABUCO (R.P. N°64) DESDE CALLE N°8 HASTA CALLE N°11 </v>
      </c>
      <c r="C1" s="380"/>
      <c r="D1" s="380"/>
      <c r="E1" s="380"/>
      <c r="F1" s="380"/>
      <c r="G1" s="380"/>
      <c r="H1" s="380"/>
      <c r="I1" s="380"/>
      <c r="J1" s="380"/>
      <c r="K1" s="380"/>
    </row>
    <row r="2" spans="2:11" ht="21" x14ac:dyDescent="0.35">
      <c r="C2" s="379" t="s">
        <v>1028</v>
      </c>
      <c r="D2" s="379"/>
      <c r="E2" s="379"/>
      <c r="F2" s="379"/>
      <c r="G2" s="379"/>
      <c r="H2" s="379"/>
      <c r="I2" s="379"/>
      <c r="J2" s="379"/>
    </row>
    <row r="3" spans="2:11" ht="21" x14ac:dyDescent="0.35">
      <c r="C3" s="379" t="s">
        <v>1029</v>
      </c>
      <c r="D3" s="379"/>
      <c r="E3" s="379"/>
      <c r="F3" s="379"/>
      <c r="G3" s="379"/>
      <c r="H3" s="379"/>
      <c r="I3" s="379"/>
      <c r="J3" s="379"/>
    </row>
  </sheetData>
  <mergeCells count="3">
    <mergeCell ref="C2:J2"/>
    <mergeCell ref="C3:J3"/>
    <mergeCell ref="B1:K1"/>
  </mergeCells>
  <pageMargins left="0.78740157480314965" right="0.78740157480314965" top="1.3779527559055118" bottom="0.78740157480314965" header="0.78740157480314965" footer="0.39370078740157483"/>
  <pageSetup paperSize="9" scale="75"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topLeftCell="A14" workbookViewId="0">
      <selection activeCell="I26" sqref="I2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341" t="str">
        <f>Obra</f>
        <v xml:space="preserve">Iluminación Calle Chacabuco (R.P. N°64) desde Calle N°8 hasta Calle N°11 </v>
      </c>
    </row>
    <row r="3" spans="1:7" s="6" customFormat="1" ht="20.100000000000001" customHeight="1" x14ac:dyDescent="0.2">
      <c r="A3" s="13" t="s">
        <v>16</v>
      </c>
      <c r="B3" s="13" t="str">
        <f>Ubicación</f>
        <v>Departamento Pocito</v>
      </c>
    </row>
    <row r="4" spans="1:7" s="6" customFormat="1" ht="20.100000000000001" customHeight="1" x14ac:dyDescent="0.2">
      <c r="A4" s="13" t="s">
        <v>15</v>
      </c>
      <c r="B4" s="14" t="str">
        <f>Licitación_N°</f>
        <v>10/23</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3" t="s">
        <v>40</v>
      </c>
      <c r="B7" s="384"/>
      <c r="C7" s="384"/>
      <c r="D7" s="384"/>
      <c r="E7" s="385"/>
    </row>
    <row r="8" spans="1:7" ht="20.100000000000001" customHeight="1" x14ac:dyDescent="0.2">
      <c r="A8" s="386" t="s">
        <v>599</v>
      </c>
      <c r="B8" s="387"/>
      <c r="C8" s="388"/>
      <c r="D8" s="388"/>
      <c r="E8" s="389"/>
    </row>
    <row r="10" spans="1:7" ht="20.100000000000001" customHeight="1" x14ac:dyDescent="0.2">
      <c r="A10" s="381"/>
      <c r="B10" s="382"/>
      <c r="C10" s="70" t="s">
        <v>44</v>
      </c>
      <c r="D10" s="71" t="s">
        <v>41</v>
      </c>
      <c r="E10" s="71" t="s">
        <v>42</v>
      </c>
    </row>
    <row r="11" spans="1:7" ht="20.100000000000001" customHeight="1" x14ac:dyDescent="0.2">
      <c r="A11" s="390" t="s">
        <v>1016</v>
      </c>
      <c r="B11" s="391"/>
      <c r="C11" s="94">
        <f>ROUND(SUBTOTAL(9,C12:C25),2)</f>
        <v>0</v>
      </c>
      <c r="D11" s="16">
        <f>SUBTOTAL(9,D12:D25)</f>
        <v>0</v>
      </c>
      <c r="E11" s="12"/>
      <c r="G11" s="327"/>
    </row>
    <row r="12" spans="1:7" ht="20.100000000000001" customHeight="1" x14ac:dyDescent="0.2">
      <c r="A12" s="126"/>
      <c r="B12" s="127"/>
      <c r="C12" s="128"/>
      <c r="D12" s="15"/>
      <c r="E12" s="15"/>
      <c r="G12" s="326"/>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1"/>
      <c r="B18" s="382"/>
      <c r="C18" s="95"/>
      <c r="D18" s="15">
        <f t="shared" ref="D18:D19" si="0">IFERROR(C18/GG_Obra,0)</f>
        <v>0</v>
      </c>
      <c r="E18" s="15">
        <f t="shared" ref="E18:E19" si="1">IFERROR(C18/Gastos_Generales_Pesos,0)</f>
        <v>0</v>
      </c>
    </row>
    <row r="19" spans="1:5" ht="20.100000000000001" customHeight="1" x14ac:dyDescent="0.2">
      <c r="A19" s="381"/>
      <c r="B19" s="382"/>
      <c r="C19" s="95"/>
      <c r="D19" s="15">
        <f t="shared" si="0"/>
        <v>0</v>
      </c>
      <c r="E19" s="15">
        <f t="shared" si="1"/>
        <v>0</v>
      </c>
    </row>
    <row r="20" spans="1:5" ht="20.100000000000001" customHeight="1" x14ac:dyDescent="0.2">
      <c r="A20" s="381"/>
      <c r="B20" s="382"/>
      <c r="C20" s="95"/>
      <c r="D20" s="15">
        <f t="shared" ref="D20:D25" si="2">IFERROR(C20/GG_Obra,0)</f>
        <v>0</v>
      </c>
      <c r="E20" s="15">
        <f t="shared" ref="E20:E25" si="3">IFERROR(C20/Gastos_Generales_Pesos,0)</f>
        <v>0</v>
      </c>
    </row>
    <row r="21" spans="1:5" ht="20.100000000000001" customHeight="1" x14ac:dyDescent="0.2">
      <c r="A21" s="381"/>
      <c r="B21" s="382"/>
      <c r="C21" s="95"/>
      <c r="D21" s="15">
        <f t="shared" si="2"/>
        <v>0</v>
      </c>
      <c r="E21" s="15">
        <f t="shared" si="3"/>
        <v>0</v>
      </c>
    </row>
    <row r="22" spans="1:5" ht="20.100000000000001" customHeight="1" x14ac:dyDescent="0.2">
      <c r="A22" s="381"/>
      <c r="B22" s="382"/>
      <c r="C22" s="95"/>
      <c r="D22" s="15">
        <f t="shared" si="2"/>
        <v>0</v>
      </c>
      <c r="E22" s="15">
        <f t="shared" si="3"/>
        <v>0</v>
      </c>
    </row>
    <row r="23" spans="1:5" ht="20.100000000000001" customHeight="1" x14ac:dyDescent="0.2">
      <c r="A23" s="381"/>
      <c r="B23" s="382"/>
      <c r="C23" s="95"/>
      <c r="D23" s="15">
        <f t="shared" si="2"/>
        <v>0</v>
      </c>
      <c r="E23" s="15">
        <f t="shared" si="3"/>
        <v>0</v>
      </c>
    </row>
    <row r="24" spans="1:5" ht="20.100000000000001" customHeight="1" x14ac:dyDescent="0.2">
      <c r="A24" s="381"/>
      <c r="B24" s="382"/>
      <c r="C24" s="95"/>
      <c r="D24" s="15">
        <f t="shared" si="2"/>
        <v>0</v>
      </c>
      <c r="E24" s="15">
        <f t="shared" si="3"/>
        <v>0</v>
      </c>
    </row>
    <row r="25" spans="1:5" ht="20.100000000000001" customHeight="1" x14ac:dyDescent="0.2">
      <c r="A25" s="381"/>
      <c r="B25" s="382"/>
      <c r="C25" s="95"/>
      <c r="D25" s="15">
        <f t="shared" si="2"/>
        <v>0</v>
      </c>
      <c r="E25" s="15">
        <f t="shared" si="3"/>
        <v>0</v>
      </c>
    </row>
    <row r="26" spans="1:5" ht="20.100000000000001" customHeight="1" x14ac:dyDescent="0.2">
      <c r="A26" s="72"/>
      <c r="B26" s="5"/>
      <c r="C26" s="5"/>
      <c r="D26" s="5"/>
      <c r="E26" s="73"/>
    </row>
    <row r="27" spans="1:5" ht="20.100000000000001" customHeight="1" x14ac:dyDescent="0.2">
      <c r="A27" s="390" t="s">
        <v>43</v>
      </c>
      <c r="B27" s="391"/>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90" t="s">
        <v>600</v>
      </c>
      <c r="B39" s="391"/>
      <c r="C39" s="94">
        <f>ROUND(SUBTOTAL(9,C11:C37),2)</f>
        <v>0</v>
      </c>
      <c r="D39" s="74"/>
      <c r="E39" s="75">
        <f>SUBTOTAL(9,E11:E37)</f>
        <v>0</v>
      </c>
    </row>
    <row r="40" spans="1:5" ht="20.100000000000001" customHeight="1" x14ac:dyDescent="0.2">
      <c r="E40" s="68"/>
    </row>
    <row r="41" spans="1:5" ht="20.100000000000001" customHeight="1" x14ac:dyDescent="0.2">
      <c r="C41" s="325"/>
      <c r="D41" s="69"/>
    </row>
    <row r="42" spans="1:5" ht="20.100000000000001" customHeight="1" x14ac:dyDescent="0.2">
      <c r="C42" s="7"/>
    </row>
    <row r="43" spans="1:5" ht="20.100000000000001" customHeight="1" x14ac:dyDescent="0.2">
      <c r="C43" s="326"/>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Juan P. Reinoso - Obras Electricas-DRE</cp:lastModifiedBy>
  <cp:lastPrinted>2022-10-18T16:13:00Z</cp:lastPrinted>
  <dcterms:created xsi:type="dcterms:W3CDTF">2016-09-02T20:54:46Z</dcterms:created>
  <dcterms:modified xsi:type="dcterms:W3CDTF">2023-08-23T14:42:41Z</dcterms:modified>
</cp:coreProperties>
</file>