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7 ULLUM CRSEUL 2022 CREACION SECUNDARIA ULLUM FN\Proyecto Ejecutivo\05 - Documentación Escrita\"/>
    </mc:Choice>
  </mc:AlternateContent>
  <bookViews>
    <workbookView xWindow="0" yWindow="0" windowWidth="28800" windowHeight="12180" tabRatio="855" activeTab="2"/>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CyP!$A$1:$A$345</definedName>
    <definedName name="_xlnm._FilterDatabase" localSheetId="2" hidden="1">Datos!#REF!</definedName>
    <definedName name="_xlnm._FilterDatabase" localSheetId="0" hidden="1">Indices!#REF!</definedName>
    <definedName name="_xlnm._FilterDatabase" localSheetId="5" hidden="1">PTyCI!$D$1:$D$336</definedName>
    <definedName name="Anticipo_Financiero" localSheetId="6">[2]Datos!$C$7</definedName>
    <definedName name="Anticipo_Financiero">Datos!$C$8</definedName>
    <definedName name="_xlnm.Print_Area" localSheetId="4">AP!$A$1:$G$11399</definedName>
    <definedName name="_xlnm.Print_Area" localSheetId="3">CyP!$A$18:$I$345</definedName>
    <definedName name="_xlnm.Print_Area" localSheetId="2">Datos!$B$1:$H$115</definedName>
    <definedName name="_xlnm.Print_Area" localSheetId="5">PTyCI!$A$13:$Q$333</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CyP!$F$332</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CyP!$H$332</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0" i="15" l="1"/>
  <c r="F11646" i="6" l="1"/>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25" i="2"/>
  <c r="A320" i="9" s="1"/>
  <c r="A326" i="2"/>
  <c r="A321" i="9" s="1"/>
  <c r="A327" i="2"/>
  <c r="A322" i="9" s="1"/>
  <c r="A328" i="2"/>
  <c r="A323" i="9" s="1"/>
  <c r="A329" i="2"/>
  <c r="A324" i="9" s="1"/>
  <c r="A330" i="2"/>
  <c r="A325" i="9" s="1"/>
  <c r="A314" i="2"/>
  <c r="A309" i="9" s="1"/>
  <c r="A315" i="2"/>
  <c r="A310" i="9" s="1"/>
  <c r="A316" i="2"/>
  <c r="A311" i="9" s="1"/>
  <c r="A317" i="2"/>
  <c r="A312" i="9" s="1"/>
  <c r="A318" i="2"/>
  <c r="A313" i="9" s="1"/>
  <c r="A319" i="2"/>
  <c r="A314" i="9" s="1"/>
  <c r="A320" i="2"/>
  <c r="A315" i="9" s="1"/>
  <c r="A321" i="2"/>
  <c r="A316" i="9" s="1"/>
  <c r="A322" i="2"/>
  <c r="A317" i="9" s="1"/>
  <c r="A323" i="2"/>
  <c r="A324" i="2"/>
  <c r="A319" i="9" s="1"/>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D338" i="15"/>
  <c r="D323" i="2" l="1"/>
  <c r="B328" i="2"/>
  <c r="B326" i="2"/>
  <c r="B319" i="2"/>
  <c r="B330" i="2"/>
  <c r="B323" i="2"/>
  <c r="B321" i="2"/>
  <c r="B315" i="2"/>
  <c r="D330" i="2"/>
  <c r="D320" i="2"/>
  <c r="A318" i="9"/>
  <c r="D324" i="2"/>
  <c r="D319" i="2"/>
  <c r="D329" i="2"/>
  <c r="D318" i="2"/>
  <c r="D317" i="2"/>
  <c r="D328" i="2"/>
  <c r="D322" i="2"/>
  <c r="D316" i="2"/>
  <c r="D327" i="2"/>
  <c r="D321" i="2"/>
  <c r="D315" i="2"/>
  <c r="D326" i="2"/>
  <c r="D325" i="2"/>
  <c r="G11547" i="6"/>
  <c r="G11476" i="6"/>
  <c r="G11536" i="6"/>
  <c r="G11636" i="6"/>
  <c r="G11576" i="6"/>
  <c r="G11647" i="6"/>
  <c r="G11486" i="6"/>
  <c r="G11526" i="6"/>
  <c r="G11586" i="6"/>
  <c r="G11597" i="6"/>
  <c r="G11497" i="6"/>
  <c r="G11626" i="6"/>
  <c r="G11426" i="6"/>
  <c r="G11447" i="6"/>
  <c r="G11436" i="6"/>
  <c r="B317" i="2"/>
  <c r="B322" i="2"/>
  <c r="B318" i="2"/>
  <c r="B329" i="2"/>
  <c r="B325" i="2"/>
  <c r="B324" i="2"/>
  <c r="B320" i="2"/>
  <c r="B316" i="2"/>
  <c r="B327" i="2"/>
  <c r="E330" i="2"/>
  <c r="E329" i="2"/>
  <c r="E328" i="2"/>
  <c r="E327" i="2"/>
  <c r="E326" i="2"/>
  <c r="E325" i="2"/>
  <c r="E324" i="2"/>
  <c r="E323" i="2"/>
  <c r="E322" i="2"/>
  <c r="E321" i="2"/>
  <c r="E320" i="2"/>
  <c r="E319" i="2"/>
  <c r="E318" i="2"/>
  <c r="E317" i="2"/>
  <c r="E316" i="2"/>
  <c r="E315" i="2"/>
  <c r="E314" i="2"/>
  <c r="G11649" i="6" l="1"/>
  <c r="G11549" i="6"/>
  <c r="G11599" i="6"/>
  <c r="G11449" i="6"/>
  <c r="G114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6" i="2" l="1"/>
  <c r="E248" i="2"/>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176" i="6"/>
  <c r="G1123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576" i="6"/>
  <c r="G7599" i="6" s="1"/>
  <c r="G7326" i="6"/>
  <c r="G7349" i="6" s="1"/>
  <c r="G7526" i="6"/>
  <c r="G7726" i="6"/>
  <c r="G8076" i="6"/>
  <c r="G8126" i="6"/>
  <c r="G7897" i="6"/>
  <c r="G7947" i="6"/>
  <c r="G8147" i="6"/>
  <c r="G7697" i="6"/>
  <c r="G7699" i="6" s="1"/>
  <c r="G7799" i="6"/>
  <c r="G7826" i="6"/>
  <c r="G7876" i="6"/>
  <c r="G7926" i="6"/>
  <c r="G7997" i="6"/>
  <c r="G7999" i="6" s="1"/>
  <c r="G8047" i="6"/>
  <c r="G8226" i="6"/>
  <c r="G7626" i="6"/>
  <c r="G8026" i="6"/>
  <c r="G8097" i="6"/>
  <c r="G8276" i="6"/>
  <c r="G8297" i="6"/>
  <c r="G8326" i="6"/>
  <c r="G8349" i="6" s="1"/>
  <c r="G8397" i="6"/>
  <c r="G8576" i="6"/>
  <c r="G8599" i="6" s="1"/>
  <c r="G8176" i="6"/>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426" i="6"/>
  <c r="G3449" i="6" s="1"/>
  <c r="G3636" i="6"/>
  <c r="G3647" i="6"/>
  <c r="G3686" i="6"/>
  <c r="G3697" i="6"/>
  <c r="G3299" i="6"/>
  <c r="G3797" i="6"/>
  <c r="G3136" i="6"/>
  <c r="G3226" i="6"/>
  <c r="G3249" i="6" s="1"/>
  <c r="G3576" i="6"/>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C19" i="15"/>
  <c r="G99" i="6" l="1"/>
  <c r="G6649" i="6"/>
  <c r="G9599" i="6"/>
  <c r="G3399" i="6"/>
  <c r="G3599" i="6"/>
  <c r="G6849" i="6"/>
  <c r="G3949" i="6"/>
  <c r="G7549" i="6"/>
  <c r="G8199" i="6"/>
  <c r="G7449" i="6"/>
  <c r="G6299" i="6"/>
  <c r="G11399" i="6"/>
  <c r="G9799" i="6"/>
  <c r="G7649" i="6"/>
  <c r="G7199" i="6"/>
  <c r="G10549" i="6"/>
  <c r="G9499" i="6"/>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35" i="2"/>
  <c r="B335" i="2"/>
  <c r="B341" i="2"/>
  <c r="B340" i="2"/>
  <c r="B33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41" i="2" l="1"/>
  <c r="E340" i="2"/>
  <c r="E338"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S13" i="9"/>
  <c r="S14" i="9"/>
  <c r="S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G11" i="9"/>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26"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49" i="15"/>
  <c r="C1199" i="15"/>
  <c r="C1299" i="15"/>
  <c r="C1549" i="15"/>
  <c r="C1599" i="15"/>
  <c r="C1899" i="15"/>
  <c r="A62" i="2"/>
  <c r="C1099" i="15"/>
  <c r="C1149"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699" i="15"/>
  <c r="C2099" i="15"/>
  <c r="C1349" i="15"/>
  <c r="C1849" i="15"/>
  <c r="A61" i="2"/>
  <c r="E61" i="2" s="1"/>
  <c r="C1749" i="15"/>
  <c r="A58" i="2"/>
  <c r="C1999"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49" i="15"/>
  <c r="A56" i="2"/>
  <c r="E56" i="2" s="1"/>
  <c r="A82" i="2"/>
  <c r="E82" i="2" s="1"/>
  <c r="A156" i="2"/>
  <c r="E156" i="2" s="1"/>
  <c r="A149" i="2"/>
  <c r="E149" i="2" s="1"/>
  <c r="A177" i="2"/>
  <c r="A110" i="2"/>
  <c r="A98" i="2"/>
  <c r="A96" i="2"/>
  <c r="E96" i="2" s="1"/>
  <c r="A90" i="2"/>
  <c r="A204" i="2"/>
  <c r="A88" i="2"/>
  <c r="E88" i="2" s="1"/>
  <c r="A120" i="2"/>
  <c r="A132" i="2"/>
  <c r="A211" i="2"/>
  <c r="A192" i="2"/>
  <c r="E192" i="2" s="1"/>
  <c r="A208" i="2"/>
  <c r="C1799" i="15"/>
  <c r="E27" i="2"/>
  <c r="A127" i="2"/>
  <c r="E127" i="2" s="1"/>
  <c r="A162" i="2"/>
  <c r="A105" i="2"/>
  <c r="A157" i="2"/>
  <c r="E157" i="2" s="1"/>
  <c r="A78" i="2"/>
  <c r="E78" i="2" s="1"/>
  <c r="A80" i="2"/>
  <c r="C1449" i="15"/>
  <c r="A196" i="2"/>
  <c r="E196" i="2" s="1"/>
  <c r="A92" i="2"/>
  <c r="E92" i="2" s="1"/>
  <c r="C1499" i="15"/>
  <c r="A187" i="2"/>
  <c r="E187" i="2" s="1"/>
  <c r="A210" i="2"/>
  <c r="E210" i="2" s="1"/>
  <c r="A72" i="2"/>
  <c r="A107" i="2"/>
  <c r="E26" i="2"/>
  <c r="A106" i="2"/>
  <c r="E106" i="2" s="1"/>
  <c r="A150" i="2"/>
  <c r="A207" i="2"/>
  <c r="A93" i="2"/>
  <c r="E93" i="2" s="1"/>
  <c r="C1049" i="15"/>
  <c r="E42" i="2"/>
  <c r="A154" i="2"/>
  <c r="A116" i="2"/>
  <c r="A134" i="2"/>
  <c r="E134" i="2" s="1"/>
  <c r="A139" i="2"/>
  <c r="E139" i="2" s="1"/>
  <c r="A200" i="2"/>
  <c r="A183" i="2"/>
  <c r="E183" i="2" s="1"/>
  <c r="A59" i="2"/>
  <c r="E59" i="2" s="1"/>
  <c r="C1249"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49" i="15"/>
  <c r="A66" i="2"/>
  <c r="C1399"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60"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60"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60" i="2"/>
  <c r="A53" i="9"/>
  <c r="B62" i="2"/>
  <c r="B2110" i="2"/>
  <c r="D62" i="2"/>
  <c r="A57" i="9"/>
  <c r="B2210" i="2"/>
  <c r="B64" i="2"/>
  <c r="D64" i="2"/>
  <c r="A59" i="9"/>
  <c r="B61" i="2"/>
  <c r="B2060" i="2"/>
  <c r="D61" i="2"/>
  <c r="A56" i="9"/>
  <c r="D68" i="2"/>
  <c r="B68" i="2"/>
  <c r="A63" i="9"/>
  <c r="B20" i="2"/>
  <c r="D20" i="2"/>
  <c r="A15" i="9"/>
  <c r="E20" i="2"/>
  <c r="A49" i="2"/>
  <c r="A57" i="2"/>
  <c r="A55" i="2"/>
  <c r="A48" i="2"/>
  <c r="E58" i="2"/>
  <c r="A67" i="2"/>
  <c r="E62" i="2"/>
  <c r="E68" i="2"/>
  <c r="A54" i="2"/>
  <c r="A63" i="2"/>
  <c r="B323" i="9" l="1"/>
  <c r="B315" i="9"/>
  <c r="B313" i="9"/>
  <c r="B318" i="9"/>
  <c r="B325" i="9"/>
  <c r="B312" i="9"/>
  <c r="B317" i="9"/>
  <c r="B319" i="9"/>
  <c r="B309" i="9"/>
  <c r="B310" i="9"/>
  <c r="B321" i="9"/>
  <c r="B322" i="9"/>
  <c r="B324" i="9"/>
  <c r="B316" i="9"/>
  <c r="B311" i="9"/>
  <c r="B314"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C1507" i="6"/>
  <c r="B1549" i="6" s="1"/>
  <c r="G1507" i="6"/>
  <c r="G107" i="6"/>
  <c r="G57" i="6"/>
  <c r="C107" i="6"/>
  <c r="B149" i="6" s="1"/>
  <c r="B1756" i="6"/>
  <c r="C1756" i="6" s="1"/>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10" i="2"/>
  <c r="A48" i="9"/>
  <c r="E53" i="2"/>
  <c r="B133" i="9"/>
  <c r="B28" i="9"/>
  <c r="D66" i="2"/>
  <c r="B2260" i="2"/>
  <c r="B66" i="2"/>
  <c r="A61" i="9"/>
  <c r="E66" i="2"/>
  <c r="B123" i="9"/>
  <c r="B135" i="9"/>
  <c r="B74" i="9"/>
  <c r="B176" i="9"/>
  <c r="B18" i="9"/>
  <c r="B199" i="9"/>
  <c r="B115" i="9"/>
  <c r="B14" i="9"/>
  <c r="B127" i="9"/>
  <c r="B145" i="9"/>
  <c r="B206" i="9"/>
  <c r="B67" i="9"/>
  <c r="B13" i="9"/>
  <c r="B45" i="2"/>
  <c r="B1410" i="2"/>
  <c r="D45" i="2"/>
  <c r="A40" i="9"/>
  <c r="E45" i="2"/>
  <c r="B112" i="9"/>
  <c r="B91" i="9"/>
  <c r="B152" i="9"/>
  <c r="B113" i="9"/>
  <c r="B99" i="9"/>
  <c r="B163" i="9"/>
  <c r="B37" i="9"/>
  <c r="D43" i="2"/>
  <c r="G807" i="6" s="1"/>
  <c r="B1310" i="2"/>
  <c r="B43" i="2"/>
  <c r="C807" i="6" s="1"/>
  <c r="B849" i="6" s="1"/>
  <c r="A38" i="9"/>
  <c r="E43" i="2"/>
  <c r="G7" i="6"/>
  <c r="C7" i="6"/>
  <c r="B49" i="6" s="1"/>
  <c r="C6" i="6"/>
  <c r="B49" i="2"/>
  <c r="D49" i="2"/>
  <c r="B1560" i="2"/>
  <c r="A44" i="9"/>
  <c r="E49" i="2"/>
  <c r="B200" i="9"/>
  <c r="B137" i="9"/>
  <c r="B68" i="9"/>
  <c r="B132" i="9"/>
  <c r="B209" i="9"/>
  <c r="B181" i="9"/>
  <c r="B69" i="9"/>
  <c r="B174" i="9"/>
  <c r="B150" i="9"/>
  <c r="B185" i="9"/>
  <c r="B134" i="9"/>
  <c r="B54" i="9"/>
  <c r="B207" i="9"/>
  <c r="B141" i="9"/>
  <c r="B154" i="9"/>
  <c r="B140" i="9"/>
  <c r="B46" i="2"/>
  <c r="B1460" i="2"/>
  <c r="D46" i="2"/>
  <c r="A41" i="9"/>
  <c r="E46" i="2"/>
  <c r="B29" i="9"/>
  <c r="B166" i="9"/>
  <c r="B196" i="9"/>
  <c r="B30" i="9"/>
  <c r="B120" i="9"/>
  <c r="B35" i="9"/>
  <c r="B85" i="9"/>
  <c r="B70" i="9"/>
  <c r="B33" i="9"/>
  <c r="B116" i="9"/>
  <c r="B162" i="9"/>
  <c r="B26" i="9"/>
  <c r="B157" i="9"/>
  <c r="B204" i="9"/>
  <c r="B60" i="9"/>
  <c r="B57" i="2"/>
  <c r="B1910" i="2"/>
  <c r="D57" i="2"/>
  <c r="A52" i="9"/>
  <c r="E57" i="2"/>
  <c r="B117" i="9"/>
  <c r="B131" i="9"/>
  <c r="B175" i="9"/>
  <c r="B45" i="9"/>
  <c r="B97" i="9"/>
  <c r="B151" i="9"/>
  <c r="B83" i="9"/>
  <c r="B191" i="9"/>
  <c r="B88" i="9"/>
  <c r="D63" i="2"/>
  <c r="G1557" i="6" s="1"/>
  <c r="B2160" i="2"/>
  <c r="B63" i="2"/>
  <c r="C1557" i="6" s="1"/>
  <c r="B1599" i="6" s="1"/>
  <c r="A58" i="9"/>
  <c r="E63" i="2"/>
  <c r="B48" i="2"/>
  <c r="B1510" i="2"/>
  <c r="D48" i="2"/>
  <c r="A43" i="9"/>
  <c r="E48" i="2"/>
  <c r="B54" i="2"/>
  <c r="B1760" i="2"/>
  <c r="D54" i="2"/>
  <c r="A49" i="9"/>
  <c r="E54" i="2"/>
  <c r="B2310" i="2"/>
  <c r="B67" i="2"/>
  <c r="C1707" i="6" s="1"/>
  <c r="B1749" i="6" s="1"/>
  <c r="D67" i="2"/>
  <c r="G1707" i="6" s="1"/>
  <c r="A62" i="9"/>
  <c r="E67" i="2"/>
  <c r="D55" i="2"/>
  <c r="B1810"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10" i="2"/>
  <c r="B51" i="2"/>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60"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10" i="2"/>
  <c r="B60" i="2"/>
  <c r="A55" i="9"/>
  <c r="E60" i="2"/>
  <c r="B17" i="9"/>
  <c r="B78" i="9"/>
  <c r="B168" i="9"/>
  <c r="B126" i="9"/>
  <c r="B156" i="9"/>
  <c r="B34" i="9"/>
  <c r="B107" i="9"/>
  <c r="B52" i="2"/>
  <c r="D52" i="2"/>
  <c r="B1660" i="2"/>
  <c r="A47" i="9"/>
  <c r="E52" i="2"/>
  <c r="B105" i="9"/>
  <c r="B32" i="9"/>
  <c r="B102" i="9"/>
  <c r="B90" i="9"/>
  <c r="B75" i="9"/>
  <c r="B108" i="9"/>
  <c r="B111" i="9"/>
  <c r="B195" i="9"/>
  <c r="B25" i="9"/>
  <c r="G1057" i="6" l="1"/>
  <c r="C957" i="6"/>
  <c r="B999" i="6" s="1"/>
  <c r="G1107" i="6"/>
  <c r="C1107" i="6"/>
  <c r="B1149" i="6" s="1"/>
  <c r="G1607" i="6"/>
  <c r="G1357" i="6"/>
  <c r="C1357" i="6"/>
  <c r="B1399" i="6" s="1"/>
  <c r="G957" i="6"/>
  <c r="C1057" i="6"/>
  <c r="B1099" i="6" s="1"/>
  <c r="C1607" i="6"/>
  <c r="B1649" i="6" s="1"/>
  <c r="C1407" i="6"/>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37" i="2"/>
  <c r="E337"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238" i="2"/>
  <c r="F240" i="2"/>
  <c r="F239" i="2"/>
  <c r="F222" i="2"/>
  <c r="F221" i="2"/>
  <c r="F21" i="2"/>
  <c r="F20" i="2"/>
  <c r="F47" i="2"/>
  <c r="F27" i="2"/>
  <c r="F52" i="2"/>
  <c r="F72" i="2"/>
  <c r="F112" i="2"/>
  <c r="F93" i="2"/>
  <c r="F51" i="2"/>
  <c r="F145" i="2"/>
  <c r="F169" i="2"/>
  <c r="F136" i="2"/>
  <c r="F130" i="2"/>
  <c r="F89" i="2"/>
  <c r="F137" i="2"/>
  <c r="F152" i="2"/>
  <c r="F151" i="2"/>
  <c r="F109" i="2"/>
  <c r="F164" i="2"/>
  <c r="F140" i="2"/>
  <c r="F40" i="2"/>
  <c r="F23" i="2"/>
  <c r="F65" i="2"/>
  <c r="F149" i="2"/>
  <c r="F45" i="2"/>
  <c r="F28" i="2"/>
  <c r="F102" i="2"/>
  <c r="F106" i="2"/>
  <c r="F39" i="2"/>
  <c r="F81" i="2"/>
  <c r="F77" i="2"/>
  <c r="F144" i="2"/>
  <c r="F108" i="2"/>
  <c r="F168" i="2"/>
  <c r="F76" i="2"/>
  <c r="F103" i="2"/>
  <c r="F185" i="2"/>
  <c r="F31" i="2"/>
  <c r="F142" i="2"/>
  <c r="F26" i="2"/>
  <c r="F98" i="2"/>
  <c r="F132" i="2"/>
  <c r="F156" i="2"/>
  <c r="F116" i="2"/>
  <c r="F203" i="2"/>
  <c r="F48" i="2"/>
  <c r="F53" i="2"/>
  <c r="F49" i="2"/>
  <c r="F143" i="2"/>
  <c r="F153" i="2"/>
  <c r="F104" i="2"/>
  <c r="F139" i="2"/>
  <c r="F113" i="2"/>
  <c r="F111" i="2"/>
  <c r="F177" i="2"/>
  <c r="F150" i="2"/>
  <c r="F163" i="2"/>
  <c r="F138" i="2"/>
  <c r="F30" i="2"/>
  <c r="F117" i="2"/>
  <c r="F134" i="2"/>
  <c r="F146" i="2"/>
  <c r="F148" i="2"/>
  <c r="F135" i="2"/>
  <c r="F46" i="2"/>
  <c r="F115" i="2"/>
  <c r="F86" i="2"/>
  <c r="F141" i="2"/>
  <c r="F155" i="2"/>
  <c r="F105" i="2"/>
  <c r="F165" i="2"/>
  <c r="F107" i="2"/>
  <c r="F167" i="2"/>
  <c r="F25" i="2"/>
  <c r="F35" i="2"/>
  <c r="F42" i="2"/>
  <c r="F175" i="2"/>
  <c r="F110" i="2"/>
  <c r="F70" i="2"/>
  <c r="F147" i="2"/>
  <c r="F56" i="2"/>
  <c r="F80" i="2"/>
  <c r="F170" i="2"/>
  <c r="F131" i="2"/>
  <c r="F160" i="2"/>
  <c r="F157" i="2"/>
  <c r="F212" i="2"/>
  <c r="F36" i="2"/>
  <c r="F133" i="2"/>
  <c r="F50" i="2"/>
  <c r="F83" i="2"/>
  <c r="F190" i="2"/>
  <c r="F161" i="2"/>
  <c r="F88" i="2"/>
  <c r="F82" i="2"/>
  <c r="F34" i="2"/>
  <c r="F97" i="2"/>
  <c r="F32" i="2"/>
  <c r="F159" i="2"/>
  <c r="F154" i="2"/>
  <c r="F166" i="2"/>
  <c r="F68" i="2"/>
  <c r="F41" i="2"/>
  <c r="G47" i="2"/>
  <c r="G115" i="2"/>
  <c r="G159" i="2"/>
  <c r="G111" i="2"/>
  <c r="G102" i="2"/>
  <c r="G153" i="2"/>
  <c r="G46" i="2"/>
  <c r="G147" i="2"/>
  <c r="G21" i="2"/>
  <c r="G48" i="2"/>
  <c r="G25" i="2"/>
  <c r="G136" i="2"/>
  <c r="G30" i="2"/>
  <c r="G203" i="2"/>
  <c r="G56" i="2"/>
  <c r="G212" i="2"/>
  <c r="G177" i="2"/>
  <c r="G105" i="2"/>
  <c r="G113" i="2"/>
  <c r="G117" i="2"/>
  <c r="G116" i="2"/>
  <c r="G185" i="2"/>
  <c r="G161" i="2"/>
  <c r="G175" i="2"/>
  <c r="G163" i="2"/>
  <c r="G167" i="2"/>
  <c r="G134" i="2"/>
  <c r="G155" i="2"/>
  <c r="G106" i="2"/>
  <c r="G26" i="2"/>
  <c r="G45" i="2"/>
  <c r="G97" i="2"/>
  <c r="G80" i="2"/>
  <c r="G140" i="2"/>
  <c r="G35" i="2"/>
  <c r="G165" i="2"/>
  <c r="G98" i="2"/>
  <c r="G89" i="2"/>
  <c r="G137" i="2"/>
  <c r="G157" i="2"/>
  <c r="G109" i="2"/>
  <c r="G156" i="2"/>
  <c r="G104" i="2"/>
  <c r="G168" i="2"/>
  <c r="G160" i="2"/>
  <c r="G152" i="2"/>
  <c r="G83" i="2"/>
  <c r="G53" i="2"/>
  <c r="G72" i="2"/>
  <c r="G170" i="2"/>
  <c r="G151" i="2"/>
  <c r="G23" i="2"/>
  <c r="G40" i="2"/>
  <c r="G108" i="2"/>
  <c r="G20" i="2"/>
  <c r="G41" i="2"/>
  <c r="G190" i="2"/>
  <c r="G139" i="2"/>
  <c r="G107" i="2"/>
  <c r="G221" i="2"/>
  <c r="G154" i="2"/>
  <c r="G144" i="2"/>
  <c r="G52" i="2"/>
  <c r="G112" i="2"/>
  <c r="G145" i="2"/>
  <c r="G150" i="2"/>
  <c r="G142" i="2"/>
  <c r="G166" i="2"/>
  <c r="G34" i="2"/>
  <c r="G130" i="2"/>
  <c r="G36" i="2"/>
  <c r="G93" i="2"/>
  <c r="G138" i="2"/>
  <c r="G31" i="2"/>
  <c r="G82" i="2"/>
  <c r="G103" i="2"/>
  <c r="G51" i="2"/>
  <c r="G88" i="2"/>
  <c r="G81" i="2"/>
  <c r="G132" i="2"/>
  <c r="G77" i="2"/>
  <c r="G164" i="2"/>
  <c r="G169" i="2"/>
  <c r="G86" i="2"/>
  <c r="G65" i="2"/>
  <c r="G240" i="2"/>
  <c r="G135" i="2"/>
  <c r="G238" i="2"/>
  <c r="G70" i="2"/>
  <c r="G149" i="2"/>
  <c r="G131" i="2"/>
  <c r="G42" i="2"/>
  <c r="G68" i="2"/>
  <c r="G146" i="2"/>
  <c r="G28" i="2"/>
  <c r="G110" i="2"/>
  <c r="G222" i="2"/>
  <c r="G141" i="2"/>
  <c r="G143" i="2"/>
  <c r="G148" i="2"/>
  <c r="G27" i="2"/>
  <c r="G49" i="2"/>
  <c r="G133" i="2"/>
  <c r="G76" i="2"/>
  <c r="G239" i="2"/>
  <c r="G32" i="2"/>
  <c r="G50" i="2"/>
  <c r="G39" i="2"/>
  <c r="B11456" i="6" l="1"/>
  <c r="C11456" i="6" s="1"/>
  <c r="A11499" i="6"/>
  <c r="G11457" i="6"/>
  <c r="C11457" i="6"/>
  <c r="B11499" i="6" s="1"/>
  <c r="H239" i="2"/>
  <c r="H240" i="2"/>
  <c r="H238" i="2"/>
  <c r="H222" i="2"/>
  <c r="H221" i="2"/>
  <c r="H97" i="2"/>
  <c r="H212" i="2"/>
  <c r="H70" i="2"/>
  <c r="H155" i="2"/>
  <c r="H46" i="2"/>
  <c r="H148" i="2"/>
  <c r="H117" i="2"/>
  <c r="H30" i="2"/>
  <c r="H177" i="2"/>
  <c r="H113" i="2"/>
  <c r="H104" i="2"/>
  <c r="H49" i="2"/>
  <c r="H116" i="2"/>
  <c r="H26" i="2"/>
  <c r="H185" i="2"/>
  <c r="H76" i="2"/>
  <c r="H77" i="2"/>
  <c r="H39" i="2"/>
  <c r="H65" i="2"/>
  <c r="H40" i="2"/>
  <c r="H164" i="2"/>
  <c r="H151" i="2"/>
  <c r="H137" i="2"/>
  <c r="H130" i="2"/>
  <c r="H136" i="2"/>
  <c r="H93" i="2"/>
  <c r="H47" i="2"/>
  <c r="H41" i="2"/>
  <c r="H83" i="2"/>
  <c r="H35" i="2"/>
  <c r="H88" i="2"/>
  <c r="H133" i="2"/>
  <c r="H157" i="2"/>
  <c r="H131" i="2"/>
  <c r="H80" i="2"/>
  <c r="H110" i="2"/>
  <c r="H167" i="2"/>
  <c r="H141" i="2"/>
  <c r="H146" i="2"/>
  <c r="H163" i="2"/>
  <c r="H111" i="2"/>
  <c r="H53" i="2"/>
  <c r="H156" i="2"/>
  <c r="H142" i="2"/>
  <c r="H168" i="2"/>
  <c r="H102" i="2"/>
  <c r="H28" i="2"/>
  <c r="H23" i="2"/>
  <c r="H109" i="2"/>
  <c r="H89" i="2"/>
  <c r="H51" i="2"/>
  <c r="H52" i="2"/>
  <c r="H20" i="2"/>
  <c r="H82" i="2"/>
  <c r="H50" i="2"/>
  <c r="H159" i="2"/>
  <c r="H161" i="2"/>
  <c r="H147" i="2"/>
  <c r="H175" i="2"/>
  <c r="H86" i="2"/>
  <c r="H134" i="2"/>
  <c r="H153" i="2"/>
  <c r="H48" i="2"/>
  <c r="H132" i="2"/>
  <c r="H31" i="2"/>
  <c r="H103" i="2"/>
  <c r="H108" i="2"/>
  <c r="H45" i="2"/>
  <c r="H169" i="2"/>
  <c r="H112" i="2"/>
  <c r="H27" i="2"/>
  <c r="H21" i="2"/>
  <c r="H68" i="2"/>
  <c r="H154" i="2"/>
  <c r="H170" i="2"/>
  <c r="H166" i="2"/>
  <c r="H32" i="2"/>
  <c r="H34" i="2"/>
  <c r="H190" i="2"/>
  <c r="H36" i="2"/>
  <c r="H160" i="2"/>
  <c r="H56" i="2"/>
  <c r="H42" i="2"/>
  <c r="H25" i="2"/>
  <c r="H107" i="2"/>
  <c r="H165" i="2"/>
  <c r="H105" i="2"/>
  <c r="H115" i="2"/>
  <c r="H135" i="2"/>
  <c r="H138" i="2"/>
  <c r="H150" i="2"/>
  <c r="H139" i="2"/>
  <c r="H143" i="2"/>
  <c r="H203" i="2"/>
  <c r="H98" i="2"/>
  <c r="H144" i="2"/>
  <c r="H81" i="2"/>
  <c r="H106" i="2"/>
  <c r="H149" i="2"/>
  <c r="H140" i="2"/>
  <c r="H152" i="2"/>
  <c r="H145" i="2"/>
  <c r="H72" i="2"/>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F275" i="2" l="1"/>
  <c r="F224" i="2"/>
  <c r="F243" i="2"/>
  <c r="F219" i="2"/>
  <c r="F162" i="2"/>
  <c r="F187" i="2"/>
  <c r="F214" i="2"/>
  <c r="F200" i="2"/>
  <c r="F192" i="2"/>
  <c r="F172" i="2"/>
  <c r="F207" i="2"/>
  <c r="F128" i="2"/>
  <c r="F158" i="2"/>
  <c r="F249" i="2"/>
  <c r="F129" i="2"/>
  <c r="F236" i="2"/>
  <c r="F174" i="2"/>
  <c r="F209" i="2"/>
  <c r="F312" i="2"/>
  <c r="F202" i="2"/>
  <c r="F216" i="2"/>
  <c r="F274" i="2"/>
  <c r="F197" i="2"/>
  <c r="F189" i="2"/>
  <c r="F229" i="2"/>
  <c r="F262" i="2"/>
  <c r="F182" i="2"/>
  <c r="F248" i="2"/>
  <c r="F211" i="2"/>
  <c r="F318" i="2"/>
  <c r="F329" i="2"/>
  <c r="F244" i="2"/>
  <c r="F293" i="2"/>
  <c r="F290" i="2"/>
  <c r="F120" i="2"/>
  <c r="F181" i="2"/>
  <c r="F308" i="2"/>
  <c r="F273" i="2"/>
  <c r="F123" i="2"/>
  <c r="F300" i="2"/>
  <c r="F195" i="2"/>
  <c r="F227" i="2"/>
  <c r="F230" i="2"/>
  <c r="F126" i="2"/>
  <c r="F280" i="2"/>
  <c r="F261" i="2"/>
  <c r="F233" i="2"/>
  <c r="F180" i="2"/>
  <c r="F311" i="2"/>
  <c r="F297" i="2"/>
  <c r="F217" i="2"/>
  <c r="F188" i="2"/>
  <c r="F201" i="2"/>
  <c r="F196" i="2"/>
  <c r="F173" i="2"/>
  <c r="F247" i="2"/>
  <c r="F317" i="2"/>
  <c r="F303" i="2"/>
  <c r="F305" i="2"/>
  <c r="F295" i="2"/>
  <c r="F281" i="2"/>
  <c r="F252" i="2"/>
  <c r="F288" i="2"/>
  <c r="F250" i="2"/>
  <c r="F255" i="2"/>
  <c r="F268" i="2"/>
  <c r="F284" i="2"/>
  <c r="F315" i="2"/>
  <c r="F320" i="2"/>
  <c r="F323" i="2"/>
  <c r="F330" i="2"/>
  <c r="G275" i="2"/>
  <c r="G224" i="2"/>
  <c r="G243" i="2"/>
  <c r="G219" i="2"/>
  <c r="G162" i="2"/>
  <c r="G187" i="2"/>
  <c r="G214" i="2"/>
  <c r="G200" i="2"/>
  <c r="G192" i="2"/>
  <c r="G172" i="2"/>
  <c r="G207" i="2"/>
  <c r="G128" i="2"/>
  <c r="G158" i="2"/>
  <c r="G274" i="2"/>
  <c r="G317" i="2"/>
  <c r="G217" i="2"/>
  <c r="G295" i="2"/>
  <c r="G330" i="2"/>
  <c r="G249" i="2"/>
  <c r="G197" i="2"/>
  <c r="G290" i="2"/>
  <c r="G173" i="2"/>
  <c r="G281" i="2"/>
  <c r="G129" i="2"/>
  <c r="G189" i="2"/>
  <c r="G261" i="2"/>
  <c r="G300" i="2"/>
  <c r="G252" i="2"/>
  <c r="G236" i="2"/>
  <c r="G229" i="2"/>
  <c r="G120" i="2"/>
  <c r="G188" i="2"/>
  <c r="G288" i="2"/>
  <c r="G312" i="2"/>
  <c r="G126" i="2"/>
  <c r="G311" i="2"/>
  <c r="G230" i="2"/>
  <c r="G315" i="2"/>
  <c r="G329" i="2"/>
  <c r="G247" i="2"/>
  <c r="G273" i="2"/>
  <c r="G303" i="2"/>
  <c r="G320" i="2"/>
  <c r="G202" i="2"/>
  <c r="G293" i="2"/>
  <c r="G297" i="2"/>
  <c r="G323" i="2"/>
  <c r="G216" i="2"/>
  <c r="G280" i="2"/>
  <c r="G123" i="2"/>
  <c r="G305" i="2"/>
  <c r="G174" i="2"/>
  <c r="G262" i="2"/>
  <c r="G233" i="2"/>
  <c r="G195" i="2"/>
  <c r="G250" i="2"/>
  <c r="G211" i="2"/>
  <c r="G182" i="2"/>
  <c r="G181" i="2"/>
  <c r="G201" i="2"/>
  <c r="G255" i="2"/>
  <c r="G209" i="2"/>
  <c r="G248" i="2"/>
  <c r="G180" i="2"/>
  <c r="G227" i="2"/>
  <c r="G268" i="2"/>
  <c r="G318" i="2"/>
  <c r="G244" i="2"/>
  <c r="G308" i="2"/>
  <c r="G196" i="2"/>
  <c r="G284" i="2"/>
  <c r="H224" i="2" l="1"/>
  <c r="H275" i="2"/>
  <c r="H219" i="2"/>
  <c r="H243" i="2"/>
  <c r="H207" i="2"/>
  <c r="H172" i="2"/>
  <c r="H192" i="2"/>
  <c r="H200" i="2"/>
  <c r="H214" i="2"/>
  <c r="H187" i="2"/>
  <c r="H162" i="2"/>
  <c r="H158" i="2"/>
  <c r="H128" i="2"/>
  <c r="H236" i="2"/>
  <c r="H129" i="2"/>
  <c r="H249" i="2"/>
  <c r="H248" i="2"/>
  <c r="H182" i="2"/>
  <c r="H262" i="2"/>
  <c r="H229" i="2"/>
  <c r="H189" i="2"/>
  <c r="H197" i="2"/>
  <c r="H274" i="2"/>
  <c r="H216" i="2"/>
  <c r="H202" i="2"/>
  <c r="H329" i="2"/>
  <c r="H312" i="2"/>
  <c r="H318" i="2"/>
  <c r="H209" i="2"/>
  <c r="H211" i="2"/>
  <c r="H174" i="2"/>
  <c r="H230" i="2"/>
  <c r="H196" i="2"/>
  <c r="H227" i="2"/>
  <c r="H201" i="2"/>
  <c r="H195" i="2"/>
  <c r="H188" i="2"/>
  <c r="H300" i="2"/>
  <c r="H173" i="2"/>
  <c r="H217" i="2"/>
  <c r="H123" i="2"/>
  <c r="H297" i="2"/>
  <c r="H273" i="2"/>
  <c r="H311" i="2"/>
  <c r="H308" i="2"/>
  <c r="H180" i="2"/>
  <c r="H181" i="2"/>
  <c r="H233" i="2"/>
  <c r="H120" i="2"/>
  <c r="H261" i="2"/>
  <c r="H290" i="2"/>
  <c r="H317" i="2"/>
  <c r="H280" i="2"/>
  <c r="H293" i="2"/>
  <c r="H247" i="2"/>
  <c r="H126" i="2"/>
  <c r="H244" i="2"/>
  <c r="H320" i="2"/>
  <c r="H315" i="2"/>
  <c r="H284" i="2"/>
  <c r="H268" i="2"/>
  <c r="H255" i="2"/>
  <c r="H250" i="2"/>
  <c r="H288" i="2"/>
  <c r="H252" i="2"/>
  <c r="H281" i="2"/>
  <c r="H295" i="2"/>
  <c r="H305" i="2"/>
  <c r="H323" i="2"/>
  <c r="H303" i="2"/>
  <c r="H330" i="2"/>
  <c r="F63" i="2" l="1"/>
  <c r="F234" i="2"/>
  <c r="F263" i="2"/>
  <c r="F241" i="2"/>
  <c r="F257" i="2"/>
  <c r="F223" i="2"/>
  <c r="F309" i="2"/>
  <c r="F287" i="2"/>
  <c r="F319" i="2"/>
  <c r="F176" i="2"/>
  <c r="F313" i="2"/>
  <c r="F114" i="2"/>
  <c r="F294" i="2"/>
  <c r="F57" i="2"/>
  <c r="F84" i="2"/>
  <c r="F291" i="2"/>
  <c r="F220" i="2"/>
  <c r="F270" i="2"/>
  <c r="F271" i="2"/>
  <c r="F278" i="2"/>
  <c r="F125" i="2"/>
  <c r="F210" i="2"/>
  <c r="F198" i="2"/>
  <c r="F87" i="2"/>
  <c r="F58" i="2"/>
  <c r="F328" i="2"/>
  <c r="F235" i="2"/>
  <c r="F204" i="2"/>
  <c r="F242" i="2"/>
  <c r="F276" i="2"/>
  <c r="F54" i="2"/>
  <c r="F277" i="2"/>
  <c r="F184" i="2"/>
  <c r="F183" i="2"/>
  <c r="F94" i="2"/>
  <c r="F74" i="2"/>
  <c r="F69" i="2"/>
  <c r="F286" i="2"/>
  <c r="F119" i="2"/>
  <c r="F127" i="2"/>
  <c r="F322" i="2"/>
  <c r="F258" i="2"/>
  <c r="F205" i="2"/>
  <c r="F326" i="2"/>
  <c r="F218" i="2"/>
  <c r="F267" i="2"/>
  <c r="F237" i="2"/>
  <c r="F298" i="2"/>
  <c r="F301" i="2"/>
  <c r="F61" i="2"/>
  <c r="G61" i="2"/>
  <c r="G294" i="2"/>
  <c r="G94" i="2"/>
  <c r="G242" i="2"/>
  <c r="G270" i="2"/>
  <c r="G271" i="2"/>
  <c r="G313" i="2"/>
  <c r="G74" i="2"/>
  <c r="G184" i="2"/>
  <c r="G58" i="2"/>
  <c r="G287" i="2"/>
  <c r="G218" i="2"/>
  <c r="G291" i="2"/>
  <c r="G114" i="2"/>
  <c r="G84" i="2"/>
  <c r="G234" i="2"/>
  <c r="G57" i="2"/>
  <c r="G87" i="2"/>
  <c r="G125" i="2"/>
  <c r="G277" i="2"/>
  <c r="G183" i="2"/>
  <c r="G220" i="2"/>
  <c r="G241" i="2"/>
  <c r="G69" i="2"/>
  <c r="G328" i="2"/>
  <c r="G322" i="2"/>
  <c r="G223" i="2"/>
  <c r="G267" i="2"/>
  <c r="G119" i="2"/>
  <c r="G309" i="2"/>
  <c r="G326" i="2"/>
  <c r="G63" i="2"/>
  <c r="G298" i="2"/>
  <c r="G210" i="2"/>
  <c r="G276" i="2"/>
  <c r="G286" i="2"/>
  <c r="G301" i="2"/>
  <c r="G278" i="2"/>
  <c r="G237" i="2"/>
  <c r="G127" i="2"/>
  <c r="G258" i="2"/>
  <c r="G263" i="2"/>
  <c r="G204" i="2"/>
  <c r="G235" i="2"/>
  <c r="G319" i="2"/>
  <c r="G257" i="2"/>
  <c r="G198" i="2"/>
  <c r="G205" i="2"/>
  <c r="G176" i="2"/>
  <c r="G54" i="2"/>
  <c r="F91" i="2" l="1"/>
  <c r="F67" i="2"/>
  <c r="H263" i="2"/>
  <c r="H326" i="2"/>
  <c r="H54" i="2"/>
  <c r="H176" i="2"/>
  <c r="H276" i="2"/>
  <c r="H241" i="2"/>
  <c r="H242" i="2"/>
  <c r="H267" i="2"/>
  <c r="H94" i="2"/>
  <c r="H57" i="2"/>
  <c r="H218" i="2"/>
  <c r="H183" i="2"/>
  <c r="H298" i="2"/>
  <c r="H322" i="2"/>
  <c r="H184" i="2"/>
  <c r="H328" i="2"/>
  <c r="H125" i="2"/>
  <c r="H294" i="2"/>
  <c r="H309" i="2"/>
  <c r="H234" i="2"/>
  <c r="H286" i="2"/>
  <c r="H198" i="2"/>
  <c r="H237" i="2"/>
  <c r="H69" i="2"/>
  <c r="H319" i="2"/>
  <c r="H205" i="2"/>
  <c r="H74" i="2"/>
  <c r="H210" i="2"/>
  <c r="H84" i="2"/>
  <c r="H61" i="2"/>
  <c r="H204" i="2"/>
  <c r="H271" i="2"/>
  <c r="H301" i="2"/>
  <c r="H258" i="2"/>
  <c r="H235" i="2"/>
  <c r="H270" i="2"/>
  <c r="H287" i="2"/>
  <c r="H127" i="2"/>
  <c r="H58" i="2"/>
  <c r="H220" i="2"/>
  <c r="H114" i="2"/>
  <c r="H223" i="2"/>
  <c r="H119" i="2"/>
  <c r="H277" i="2"/>
  <c r="H87" i="2"/>
  <c r="H278" i="2"/>
  <c r="H291" i="2"/>
  <c r="H313" i="2"/>
  <c r="H257" i="2"/>
  <c r="H63" i="2"/>
  <c r="G91" i="2"/>
  <c r="G67" i="2"/>
  <c r="H67" i="2" l="1"/>
  <c r="H91" i="2"/>
  <c r="F22" i="2" l="1"/>
  <c r="F43" i="2"/>
  <c r="F33" i="2"/>
  <c r="F19" i="2"/>
  <c r="F316" i="2"/>
  <c r="F29" i="2"/>
  <c r="F96" i="2"/>
  <c r="F90" i="2"/>
  <c r="F37" i="2"/>
  <c r="F18" i="2"/>
  <c r="F225" i="2"/>
  <c r="F75" i="2"/>
  <c r="F310" i="2"/>
  <c r="F79" i="2"/>
  <c r="F307" i="2"/>
  <c r="F24" i="2"/>
  <c r="F193" i="2"/>
  <c r="F44" i="2"/>
  <c r="F71" i="2"/>
  <c r="F324" i="2"/>
  <c r="F95" i="2"/>
  <c r="F124" i="2"/>
  <c r="F266" i="2"/>
  <c r="F304" i="2"/>
  <c r="F38" i="2"/>
  <c r="F64" i="2"/>
  <c r="F302" i="2"/>
  <c r="F272" i="2"/>
  <c r="F289" i="2"/>
  <c r="F283" i="2"/>
  <c r="F66" i="2"/>
  <c r="F259" i="2"/>
  <c r="F265" i="2"/>
  <c r="F118" i="2"/>
  <c r="F62" i="2"/>
  <c r="F178" i="2"/>
  <c r="F92" i="2"/>
  <c r="F59" i="2"/>
  <c r="F121" i="2"/>
  <c r="F246" i="2"/>
  <c r="F179" i="2"/>
  <c r="F73" i="2"/>
  <c r="F78" i="2"/>
  <c r="F55" i="2"/>
  <c r="F251" i="2"/>
  <c r="F85" i="2"/>
  <c r="F282" i="2"/>
  <c r="F191" i="2"/>
  <c r="F228" i="2"/>
  <c r="F122" i="2"/>
  <c r="F269" i="2"/>
  <c r="F264" i="2"/>
  <c r="F231" i="2"/>
  <c r="F99" i="2"/>
  <c r="F292" i="2"/>
  <c r="F100" i="2"/>
  <c r="F279" i="2"/>
  <c r="F306" i="2"/>
  <c r="F256" i="2"/>
  <c r="F199" i="2"/>
  <c r="F299" i="2"/>
  <c r="F171" i="2"/>
  <c r="F245" i="2"/>
  <c r="F260" i="2"/>
  <c r="F101" i="2"/>
  <c r="F215" i="2"/>
  <c r="F194" i="2"/>
  <c r="F253" i="2"/>
  <c r="F232" i="2"/>
  <c r="F208" i="2"/>
  <c r="F254" i="2"/>
  <c r="F60" i="2"/>
  <c r="F296" i="2"/>
  <c r="F226" i="2"/>
  <c r="F186" i="2"/>
  <c r="F213" i="2"/>
  <c r="F285" i="2"/>
  <c r="F206" i="2"/>
  <c r="F314" i="2"/>
  <c r="F321" i="2"/>
  <c r="F325" i="2"/>
  <c r="F327" i="2"/>
  <c r="G38" i="2"/>
  <c r="G307" i="2"/>
  <c r="G193" i="2"/>
  <c r="G96" i="2"/>
  <c r="G253" i="2"/>
  <c r="G18" i="2"/>
  <c r="G213" i="2"/>
  <c r="G299" i="2"/>
  <c r="G269" i="2"/>
  <c r="G231" i="2"/>
  <c r="G78" i="2"/>
  <c r="G327" i="2"/>
  <c r="G178" i="2"/>
  <c r="G79" i="2"/>
  <c r="G19" i="2"/>
  <c r="G29" i="2"/>
  <c r="G194" i="2"/>
  <c r="G37" i="2"/>
  <c r="G208" i="2"/>
  <c r="G199" i="2"/>
  <c r="G64" i="2"/>
  <c r="G24" i="2"/>
  <c r="G44" i="2"/>
  <c r="G314" i="2"/>
  <c r="G95" i="2"/>
  <c r="G60" i="2"/>
  <c r="G228" i="2"/>
  <c r="G121" i="2"/>
  <c r="G179" i="2"/>
  <c r="G66" i="2"/>
  <c r="G232" i="2"/>
  <c r="G118" i="2"/>
  <c r="G304" i="2"/>
  <c r="G85" i="2"/>
  <c r="G43" i="2"/>
  <c r="G245" i="2"/>
  <c r="G101" i="2"/>
  <c r="G292" i="2"/>
  <c r="G285" i="2"/>
  <c r="G306" i="2"/>
  <c r="G191" i="2"/>
  <c r="G59" i="2"/>
  <c r="G272" i="2"/>
  <c r="G283" i="2"/>
  <c r="G90" i="2"/>
  <c r="G265" i="2"/>
  <c r="G225" i="2"/>
  <c r="G296" i="2"/>
  <c r="G215" i="2"/>
  <c r="G325" i="2"/>
  <c r="G310" i="2"/>
  <c r="G33" i="2"/>
  <c r="G206" i="2"/>
  <c r="G254" i="2"/>
  <c r="G122" i="2"/>
  <c r="G246" i="2"/>
  <c r="G73" i="2"/>
  <c r="G324" i="2"/>
  <c r="G251" i="2"/>
  <c r="G266" i="2"/>
  <c r="G226" i="2"/>
  <c r="G171" i="2"/>
  <c r="G264" i="2"/>
  <c r="G99" i="2"/>
  <c r="G259" i="2"/>
  <c r="G279" i="2"/>
  <c r="G62" i="2"/>
  <c r="G22" i="2"/>
  <c r="G186" i="2"/>
  <c r="G260" i="2"/>
  <c r="G55" i="2"/>
  <c r="G282" i="2"/>
  <c r="G316" i="2"/>
  <c r="G100" i="2"/>
  <c r="G256" i="2"/>
  <c r="G92" i="2"/>
  <c r="G302" i="2"/>
  <c r="G289" i="2"/>
  <c r="G71" i="2"/>
  <c r="G321" i="2"/>
  <c r="G124" i="2"/>
  <c r="G75" i="2"/>
  <c r="H226" i="2" l="1"/>
  <c r="H296" i="2"/>
  <c r="H60" i="2"/>
  <c r="H199" i="2"/>
  <c r="H191" i="2"/>
  <c r="H178" i="2"/>
  <c r="H304" i="2"/>
  <c r="H75" i="2"/>
  <c r="H213" i="2"/>
  <c r="H256" i="2"/>
  <c r="H282" i="2"/>
  <c r="H62" i="2"/>
  <c r="H266" i="2"/>
  <c r="H225" i="2"/>
  <c r="H208" i="2"/>
  <c r="H306" i="2"/>
  <c r="H85" i="2"/>
  <c r="H118" i="2"/>
  <c r="H124" i="2"/>
  <c r="H18" i="2"/>
  <c r="H254" i="2"/>
  <c r="H325" i="2"/>
  <c r="H279" i="2"/>
  <c r="H251" i="2"/>
  <c r="H265" i="2"/>
  <c r="H95" i="2"/>
  <c r="H37" i="2"/>
  <c r="H285" i="2"/>
  <c r="H327" i="2"/>
  <c r="H232" i="2"/>
  <c r="H321" i="2"/>
  <c r="H253" i="2"/>
  <c r="H100" i="2"/>
  <c r="H55" i="2"/>
  <c r="H259" i="2"/>
  <c r="H324" i="2"/>
  <c r="H90" i="2"/>
  <c r="H314" i="2"/>
  <c r="H194" i="2"/>
  <c r="H292" i="2"/>
  <c r="H78" i="2"/>
  <c r="H66" i="2"/>
  <c r="H71" i="2"/>
  <c r="H96" i="2"/>
  <c r="H206" i="2"/>
  <c r="H215" i="2"/>
  <c r="H99" i="2"/>
  <c r="H73" i="2"/>
  <c r="H283" i="2"/>
  <c r="H44" i="2"/>
  <c r="H29" i="2"/>
  <c r="H101" i="2"/>
  <c r="H231" i="2"/>
  <c r="H179" i="2"/>
  <c r="H289" i="2"/>
  <c r="H193" i="2"/>
  <c r="H316" i="2"/>
  <c r="H260" i="2"/>
  <c r="H264" i="2"/>
  <c r="H246" i="2"/>
  <c r="H272" i="2"/>
  <c r="H24" i="2"/>
  <c r="H19" i="2"/>
  <c r="H245" i="2"/>
  <c r="H269" i="2"/>
  <c r="H121" i="2"/>
  <c r="H302" i="2"/>
  <c r="H307" i="2"/>
  <c r="H33" i="2"/>
  <c r="H186" i="2"/>
  <c r="H171" i="2"/>
  <c r="H122" i="2"/>
  <c r="H59" i="2"/>
  <c r="H64" i="2"/>
  <c r="H79" i="2"/>
  <c r="H43" i="2"/>
  <c r="H299" i="2"/>
  <c r="H228" i="2"/>
  <c r="H92" i="2"/>
  <c r="H38" i="2"/>
  <c r="H310" i="2"/>
  <c r="H22" i="2"/>
  <c r="F332" i="2"/>
  <c r="H332" i="2" l="1"/>
  <c r="I55" i="2" s="1"/>
  <c r="D50" i="9" s="1"/>
  <c r="B345" i="2"/>
  <c r="I285" i="2" l="1"/>
  <c r="D280" i="9" s="1"/>
  <c r="I95" i="2"/>
  <c r="D90" i="9" s="1"/>
  <c r="I124" i="2"/>
  <c r="D119" i="9" s="1"/>
  <c r="I321" i="2"/>
  <c r="D316" i="9" s="1"/>
  <c r="I122" i="2"/>
  <c r="I265" i="2"/>
  <c r="D260" i="9" s="1"/>
  <c r="I256" i="2"/>
  <c r="I99" i="2"/>
  <c r="D94" i="9" s="1"/>
  <c r="I64" i="2"/>
  <c r="D59" i="9" s="1"/>
  <c r="I178" i="2"/>
  <c r="D173" i="9" s="1"/>
  <c r="I253" i="2"/>
  <c r="D248" i="9" s="1"/>
  <c r="I269" i="2"/>
  <c r="D264" i="9" s="1"/>
  <c r="I299" i="2"/>
  <c r="D294" i="9" s="1"/>
  <c r="I316" i="2"/>
  <c r="D311" i="9" s="1"/>
  <c r="I194" i="2"/>
  <c r="D189" i="9" s="1"/>
  <c r="I254" i="2"/>
  <c r="D249" i="9" s="1"/>
  <c r="I260" i="2"/>
  <c r="D255" i="9" s="1"/>
  <c r="I60" i="2"/>
  <c r="D55" i="9" s="1"/>
  <c r="I292" i="2"/>
  <c r="D287" i="9" s="1"/>
  <c r="I179" i="2"/>
  <c r="D174" i="9" s="1"/>
  <c r="I71" i="2"/>
  <c r="D66" i="9" s="1"/>
  <c r="I73" i="2"/>
  <c r="D68" i="9" s="1"/>
  <c r="I296" i="2"/>
  <c r="D291" i="9" s="1"/>
  <c r="I29" i="2"/>
  <c r="D24" i="9" s="1"/>
  <c r="I310" i="2"/>
  <c r="D305" i="9" s="1"/>
  <c r="I259" i="2"/>
  <c r="D254" i="9" s="1"/>
  <c r="I101" i="2"/>
  <c r="D96" i="9" s="1"/>
  <c r="I66" i="2"/>
  <c r="D61" i="9" s="1"/>
  <c r="I266" i="2"/>
  <c r="D261" i="9" s="1"/>
  <c r="I199" i="2"/>
  <c r="D194" i="9" s="1"/>
  <c r="I245" i="2"/>
  <c r="D240" i="9" s="1"/>
  <c r="I272" i="2"/>
  <c r="I121" i="2"/>
  <c r="I304" i="2"/>
  <c r="D299" i="9" s="1"/>
  <c r="I44" i="2"/>
  <c r="D39" i="9" s="1"/>
  <c r="I282" i="2"/>
  <c r="D277" i="9" s="1"/>
  <c r="I90" i="2"/>
  <c r="D85" i="9" s="1"/>
  <c r="I24" i="2"/>
  <c r="D19" i="9" s="1"/>
  <c r="I59" i="2"/>
  <c r="D54" i="9" s="1"/>
  <c r="I264" i="2"/>
  <c r="D259" i="9" s="1"/>
  <c r="I208" i="2"/>
  <c r="D203" i="9" s="1"/>
  <c r="I43" i="2"/>
  <c r="D38" i="9" s="1"/>
  <c r="I75" i="2"/>
  <c r="D70" i="9" s="1"/>
  <c r="I118" i="2"/>
  <c r="I213" i="2"/>
  <c r="D208" i="9" s="1"/>
  <c r="I325" i="2"/>
  <c r="D320" i="9" s="1"/>
  <c r="I37" i="2"/>
  <c r="D32" i="9" s="1"/>
  <c r="I228" i="2"/>
  <c r="D223" i="9" s="1"/>
  <c r="I314" i="2"/>
  <c r="D309" i="9" s="1"/>
  <c r="I289" i="2"/>
  <c r="D284" i="9" s="1"/>
  <c r="I232" i="2"/>
  <c r="D227" i="9" s="1"/>
  <c r="I18" i="2"/>
  <c r="I105" i="2"/>
  <c r="D100" i="9" s="1"/>
  <c r="I326" i="2"/>
  <c r="D321" i="9" s="1"/>
  <c r="I175" i="2"/>
  <c r="D170" i="9" s="1"/>
  <c r="I131" i="2"/>
  <c r="D126" i="9" s="1"/>
  <c r="I25" i="2"/>
  <c r="D20" i="9" s="1"/>
  <c r="I84" i="2"/>
  <c r="D79" i="9" s="1"/>
  <c r="I150" i="2"/>
  <c r="D145" i="9" s="1"/>
  <c r="I103" i="2"/>
  <c r="D98" i="9" s="1"/>
  <c r="I187" i="2"/>
  <c r="D182" i="9" s="1"/>
  <c r="I271" i="2"/>
  <c r="D266" i="9" s="1"/>
  <c r="I21" i="2"/>
  <c r="D16" i="9" s="1"/>
  <c r="I318" i="2"/>
  <c r="D313" i="9" s="1"/>
  <c r="I137" i="2"/>
  <c r="D132" i="9" s="1"/>
  <c r="I205" i="2"/>
  <c r="D200" i="9" s="1"/>
  <c r="I288" i="2"/>
  <c r="D283" i="9" s="1"/>
  <c r="I252" i="2"/>
  <c r="D247" i="9" s="1"/>
  <c r="I201" i="2"/>
  <c r="D196" i="9" s="1"/>
  <c r="I155" i="2"/>
  <c r="D150" i="9" s="1"/>
  <c r="I200" i="2"/>
  <c r="D195" i="9" s="1"/>
  <c r="I139" i="2"/>
  <c r="D134" i="9" s="1"/>
  <c r="I183" i="2"/>
  <c r="D178" i="9" s="1"/>
  <c r="I235" i="2"/>
  <c r="D230" i="9" s="1"/>
  <c r="I323" i="2"/>
  <c r="D318" i="9" s="1"/>
  <c r="I51" i="2"/>
  <c r="D46" i="9" s="1"/>
  <c r="I189" i="2"/>
  <c r="D184" i="9" s="1"/>
  <c r="I222" i="2"/>
  <c r="D217" i="9" s="1"/>
  <c r="I40" i="2"/>
  <c r="D35" i="9" s="1"/>
  <c r="I129" i="2"/>
  <c r="D124" i="9" s="1"/>
  <c r="I249" i="2"/>
  <c r="D244" i="9" s="1"/>
  <c r="I157" i="2"/>
  <c r="D152" i="9" s="1"/>
  <c r="I165" i="2"/>
  <c r="D160" i="9" s="1"/>
  <c r="I281" i="2"/>
  <c r="D276" i="9" s="1"/>
  <c r="I177" i="2"/>
  <c r="D172" i="9" s="1"/>
  <c r="I97" i="2"/>
  <c r="D92" i="9" s="1"/>
  <c r="I261" i="2"/>
  <c r="D256" i="9" s="1"/>
  <c r="I280" i="2"/>
  <c r="D275" i="9" s="1"/>
  <c r="I113" i="2"/>
  <c r="D108" i="9" s="1"/>
  <c r="I234" i="2"/>
  <c r="D229" i="9" s="1"/>
  <c r="I243" i="2"/>
  <c r="I329" i="2"/>
  <c r="D324" i="9" s="1"/>
  <c r="I301" i="2"/>
  <c r="D296" i="9" s="1"/>
  <c r="I74" i="2"/>
  <c r="D69" i="9" s="1"/>
  <c r="I209" i="2"/>
  <c r="D204" i="9" s="1"/>
  <c r="I255" i="2"/>
  <c r="D250" i="9" s="1"/>
  <c r="I111" i="2"/>
  <c r="D106" i="9" s="1"/>
  <c r="I286" i="2"/>
  <c r="D281" i="9" s="1"/>
  <c r="I142" i="2"/>
  <c r="D137" i="9" s="1"/>
  <c r="I35" i="2"/>
  <c r="D30" i="9" s="1"/>
  <c r="I45" i="2"/>
  <c r="D40" i="9" s="1"/>
  <c r="I250" i="2"/>
  <c r="D245" i="9" s="1"/>
  <c r="I158" i="2"/>
  <c r="D153" i="9" s="1"/>
  <c r="I152" i="2"/>
  <c r="D147" i="9" s="1"/>
  <c r="I30" i="2"/>
  <c r="D25" i="9" s="1"/>
  <c r="I311" i="2"/>
  <c r="D306" i="9" s="1"/>
  <c r="I223" i="2"/>
  <c r="D218" i="9" s="1"/>
  <c r="I143" i="2"/>
  <c r="D138" i="9" s="1"/>
  <c r="I23" i="2"/>
  <c r="D18" i="9" s="1"/>
  <c r="I26" i="2"/>
  <c r="D21" i="9" s="1"/>
  <c r="I56" i="2"/>
  <c r="D51" i="9" s="1"/>
  <c r="I240" i="2"/>
  <c r="D235" i="9" s="1"/>
  <c r="I298" i="2"/>
  <c r="D293" i="9" s="1"/>
  <c r="I216" i="2"/>
  <c r="D211" i="9" s="1"/>
  <c r="I132" i="2"/>
  <c r="D127" i="9" s="1"/>
  <c r="I144" i="2"/>
  <c r="D139" i="9" s="1"/>
  <c r="I313" i="2"/>
  <c r="D308" i="9" s="1"/>
  <c r="I198" i="2"/>
  <c r="D193" i="9" s="1"/>
  <c r="I91" i="2"/>
  <c r="D86" i="9" s="1"/>
  <c r="I217" i="2"/>
  <c r="D212" i="9" s="1"/>
  <c r="I203" i="2"/>
  <c r="D198" i="9" s="1"/>
  <c r="I290" i="2"/>
  <c r="D285" i="9" s="1"/>
  <c r="I242" i="2"/>
  <c r="D237" i="9" s="1"/>
  <c r="I270" i="2"/>
  <c r="D265" i="9" s="1"/>
  <c r="I145" i="2"/>
  <c r="D140" i="9" s="1"/>
  <c r="I151" i="2"/>
  <c r="D146" i="9" s="1"/>
  <c r="I49" i="2"/>
  <c r="D44" i="9" s="1"/>
  <c r="I328" i="2"/>
  <c r="D323" i="9" s="1"/>
  <c r="I69" i="2"/>
  <c r="D64" i="9" s="1"/>
  <c r="I309" i="2"/>
  <c r="D304" i="9" s="1"/>
  <c r="I102" i="2"/>
  <c r="D97" i="9" s="1"/>
  <c r="I89" i="2"/>
  <c r="D84" i="9" s="1"/>
  <c r="I273" i="2"/>
  <c r="D268" i="9" s="1"/>
  <c r="I133" i="2"/>
  <c r="D128" i="9" s="1"/>
  <c r="I119" i="2"/>
  <c r="I120" i="2"/>
  <c r="D115" i="9" s="1"/>
  <c r="I185" i="2"/>
  <c r="D180" i="9" s="1"/>
  <c r="I125" i="2"/>
  <c r="D120" i="9" s="1"/>
  <c r="I297" i="2"/>
  <c r="D292" i="9" s="1"/>
  <c r="I106" i="2"/>
  <c r="D101" i="9" s="1"/>
  <c r="I65" i="2"/>
  <c r="D60" i="9" s="1"/>
  <c r="I312" i="2"/>
  <c r="D307" i="9" s="1"/>
  <c r="I173" i="2"/>
  <c r="D168" i="9" s="1"/>
  <c r="I176" i="2"/>
  <c r="D171" i="9" s="1"/>
  <c r="I195" i="2"/>
  <c r="D190" i="9" s="1"/>
  <c r="I70" i="2"/>
  <c r="D65" i="9" s="1"/>
  <c r="I277" i="2"/>
  <c r="D272" i="9" s="1"/>
  <c r="I229" i="2"/>
  <c r="D224" i="9" s="1"/>
  <c r="I190" i="2"/>
  <c r="D185" i="9" s="1"/>
  <c r="I160" i="2"/>
  <c r="D155" i="9" s="1"/>
  <c r="I320" i="2"/>
  <c r="D315" i="9" s="1"/>
  <c r="I135" i="2"/>
  <c r="D130" i="9" s="1"/>
  <c r="I214" i="2"/>
  <c r="D209" i="9" s="1"/>
  <c r="I236" i="2"/>
  <c r="D231" i="9" s="1"/>
  <c r="I63" i="2"/>
  <c r="D58" i="9" s="1"/>
  <c r="I87" i="2"/>
  <c r="D82" i="9" s="1"/>
  <c r="I247" i="2"/>
  <c r="D242" i="9" s="1"/>
  <c r="I207" i="2"/>
  <c r="D202" i="9" s="1"/>
  <c r="I117" i="2"/>
  <c r="D112" i="9" s="1"/>
  <c r="I238" i="2"/>
  <c r="D233" i="9" s="1"/>
  <c r="I221" i="2"/>
  <c r="D216" i="9" s="1"/>
  <c r="I98" i="2"/>
  <c r="D93" i="9" s="1"/>
  <c r="I163" i="2"/>
  <c r="D158" i="9" s="1"/>
  <c r="I134" i="2"/>
  <c r="D129" i="9" s="1"/>
  <c r="I48" i="2"/>
  <c r="D43" i="9" s="1"/>
  <c r="C11" i="2"/>
  <c r="C2" i="19" s="1"/>
  <c r="I317" i="2"/>
  <c r="D312" i="9" s="1"/>
  <c r="I116" i="2"/>
  <c r="D111" i="9" s="1"/>
  <c r="I300" i="2"/>
  <c r="D295" i="9" s="1"/>
  <c r="I76" i="2"/>
  <c r="D71" i="9" s="1"/>
  <c r="I108" i="2"/>
  <c r="D103" i="9" s="1"/>
  <c r="I210" i="2"/>
  <c r="D205" i="9" s="1"/>
  <c r="I141" i="2"/>
  <c r="D136" i="9" s="1"/>
  <c r="I308" i="2"/>
  <c r="D303" i="9" s="1"/>
  <c r="I57" i="2"/>
  <c r="D52" i="9" s="1"/>
  <c r="I164" i="2"/>
  <c r="D159" i="9" s="1"/>
  <c r="I192" i="2"/>
  <c r="D187" i="9" s="1"/>
  <c r="I148" i="2"/>
  <c r="D143" i="9" s="1"/>
  <c r="I127" i="2"/>
  <c r="D122" i="9" s="1"/>
  <c r="I58" i="2"/>
  <c r="D53" i="9" s="1"/>
  <c r="I93" i="2"/>
  <c r="D88" i="9" s="1"/>
  <c r="I104" i="2"/>
  <c r="D99" i="9" s="1"/>
  <c r="I294" i="2"/>
  <c r="D289" i="9" s="1"/>
  <c r="I126" i="2"/>
  <c r="D121" i="9" s="1"/>
  <c r="I227" i="2"/>
  <c r="D222" i="9" s="1"/>
  <c r="I174" i="2"/>
  <c r="D169" i="9" s="1"/>
  <c r="I319" i="2"/>
  <c r="D314" i="9" s="1"/>
  <c r="I220" i="2"/>
  <c r="D215" i="9" s="1"/>
  <c r="I39" i="2"/>
  <c r="D34" i="9" s="1"/>
  <c r="E332" i="9"/>
  <c r="E333" i="9" s="1"/>
  <c r="I147" i="2"/>
  <c r="D142" i="9" s="1"/>
  <c r="I233" i="2"/>
  <c r="D228" i="9" s="1"/>
  <c r="I61" i="2"/>
  <c r="D56" i="9" s="1"/>
  <c r="I47" i="2"/>
  <c r="D42" i="9" s="1"/>
  <c r="I41" i="2"/>
  <c r="D36" i="9" s="1"/>
  <c r="I77" i="2"/>
  <c r="D72" i="9" s="1"/>
  <c r="I276" i="2"/>
  <c r="D271" i="9" s="1"/>
  <c r="I284" i="2"/>
  <c r="D279" i="9" s="1"/>
  <c r="I36" i="2"/>
  <c r="D31" i="9" s="1"/>
  <c r="I182" i="2"/>
  <c r="D177" i="9" s="1"/>
  <c r="I82" i="2"/>
  <c r="D77" i="9" s="1"/>
  <c r="I140" i="2"/>
  <c r="D135" i="9" s="1"/>
  <c r="I219" i="2"/>
  <c r="D214" i="9" s="1"/>
  <c r="I50" i="2"/>
  <c r="D45" i="9" s="1"/>
  <c r="I138" i="2"/>
  <c r="D133" i="9" s="1"/>
  <c r="I34" i="2"/>
  <c r="D29" i="9" s="1"/>
  <c r="I112" i="2"/>
  <c r="D107" i="9" s="1"/>
  <c r="I88" i="2"/>
  <c r="D83" i="9" s="1"/>
  <c r="I32" i="2"/>
  <c r="D27" i="9" s="1"/>
  <c r="I275" i="2"/>
  <c r="D270" i="9" s="1"/>
  <c r="I31" i="2"/>
  <c r="D26" i="9" s="1"/>
  <c r="H343" i="2"/>
  <c r="H334" i="2" s="1"/>
  <c r="H335" i="2" s="1"/>
  <c r="H336" i="2" s="1"/>
  <c r="I278" i="2"/>
  <c r="D273" i="9" s="1"/>
  <c r="I80" i="2"/>
  <c r="D75" i="9" s="1"/>
  <c r="I293" i="2"/>
  <c r="D288" i="9" s="1"/>
  <c r="I224" i="2"/>
  <c r="D219" i="9" s="1"/>
  <c r="I258" i="2"/>
  <c r="D253" i="9" s="1"/>
  <c r="I287" i="2"/>
  <c r="D282" i="9" s="1"/>
  <c r="I170" i="2"/>
  <c r="D165" i="9" s="1"/>
  <c r="I212" i="2"/>
  <c r="D207" i="9" s="1"/>
  <c r="I267" i="2"/>
  <c r="D262" i="9" s="1"/>
  <c r="I305" i="2"/>
  <c r="D300" i="9" s="1"/>
  <c r="I42" i="2"/>
  <c r="D37" i="9" s="1"/>
  <c r="I167" i="2"/>
  <c r="D162" i="9" s="1"/>
  <c r="I162" i="2"/>
  <c r="D157" i="9" s="1"/>
  <c r="I295" i="2"/>
  <c r="D290" i="9" s="1"/>
  <c r="I322" i="2"/>
  <c r="D317" i="9" s="1"/>
  <c r="I248" i="2"/>
  <c r="D243" i="9" s="1"/>
  <c r="I52" i="2"/>
  <c r="D47" i="9" s="1"/>
  <c r="I136" i="2"/>
  <c r="D131" i="9" s="1"/>
  <c r="I161" i="2"/>
  <c r="D156" i="9" s="1"/>
  <c r="I303" i="2"/>
  <c r="D298" i="9" s="1"/>
  <c r="I241" i="2"/>
  <c r="D236" i="9" s="1"/>
  <c r="I94" i="2"/>
  <c r="D89" i="9" s="1"/>
  <c r="I291" i="2"/>
  <c r="D286" i="9" s="1"/>
  <c r="I153" i="2"/>
  <c r="D148" i="9" s="1"/>
  <c r="I154" i="2"/>
  <c r="D149" i="9" s="1"/>
  <c r="I115" i="2"/>
  <c r="D110" i="9" s="1"/>
  <c r="I107" i="2"/>
  <c r="D102" i="9" s="1"/>
  <c r="I27" i="2"/>
  <c r="D22" i="9" s="1"/>
  <c r="I109" i="2"/>
  <c r="D104" i="9" s="1"/>
  <c r="I28" i="2"/>
  <c r="D23" i="9" s="1"/>
  <c r="I315" i="2"/>
  <c r="D310" i="9" s="1"/>
  <c r="I268" i="2"/>
  <c r="D263" i="9" s="1"/>
  <c r="I184" i="2"/>
  <c r="D179" i="9" s="1"/>
  <c r="I257" i="2"/>
  <c r="D252" i="9" s="1"/>
  <c r="I130" i="2"/>
  <c r="D125" i="9" s="1"/>
  <c r="I230" i="2"/>
  <c r="D225" i="9" s="1"/>
  <c r="I123" i="2"/>
  <c r="D118" i="9" s="1"/>
  <c r="I86" i="2"/>
  <c r="D81" i="9" s="1"/>
  <c r="I54" i="2"/>
  <c r="D49" i="9" s="1"/>
  <c r="I128" i="2"/>
  <c r="D123" i="9" s="1"/>
  <c r="I330" i="2"/>
  <c r="D325" i="9" s="1"/>
  <c r="I263" i="2"/>
  <c r="D258" i="9" s="1"/>
  <c r="I83" i="2"/>
  <c r="D78" i="9" s="1"/>
  <c r="I262" i="2"/>
  <c r="D257" i="9" s="1"/>
  <c r="I197" i="2"/>
  <c r="D192" i="9" s="1"/>
  <c r="I110" i="2"/>
  <c r="D105" i="9" s="1"/>
  <c r="I180" i="2"/>
  <c r="D175" i="9" s="1"/>
  <c r="I166" i="2"/>
  <c r="D161" i="9" s="1"/>
  <c r="I53" i="2"/>
  <c r="D48" i="9" s="1"/>
  <c r="I274" i="2"/>
  <c r="D269" i="9" s="1"/>
  <c r="I211" i="2"/>
  <c r="D206" i="9" s="1"/>
  <c r="I159" i="2"/>
  <c r="D154" i="9" s="1"/>
  <c r="I172" i="2"/>
  <c r="D167" i="9" s="1"/>
  <c r="I181" i="2"/>
  <c r="D176" i="9" s="1"/>
  <c r="I46" i="2"/>
  <c r="D41" i="9" s="1"/>
  <c r="I20" i="2"/>
  <c r="D15" i="9" s="1"/>
  <c r="I149" i="2"/>
  <c r="D144" i="9" s="1"/>
  <c r="I81" i="2"/>
  <c r="D76" i="9" s="1"/>
  <c r="I114" i="2"/>
  <c r="D109" i="9" s="1"/>
  <c r="I196" i="2"/>
  <c r="D191" i="9" s="1"/>
  <c r="I67" i="2"/>
  <c r="D62" i="9" s="1"/>
  <c r="I156" i="2"/>
  <c r="D151" i="9" s="1"/>
  <c r="I169" i="2"/>
  <c r="D164" i="9" s="1"/>
  <c r="I146" i="2"/>
  <c r="D141" i="9" s="1"/>
  <c r="I239" i="2"/>
  <c r="D234" i="9" s="1"/>
  <c r="I72" i="2"/>
  <c r="D67" i="9" s="1"/>
  <c r="I237" i="2"/>
  <c r="D232" i="9" s="1"/>
  <c r="I68" i="2"/>
  <c r="D63" i="9" s="1"/>
  <c r="I204" i="2"/>
  <c r="D199" i="9" s="1"/>
  <c r="I202" i="2"/>
  <c r="D197" i="9" s="1"/>
  <c r="I188" i="2"/>
  <c r="D183" i="9" s="1"/>
  <c r="I244" i="2"/>
  <c r="D239" i="9" s="1"/>
  <c r="I168" i="2"/>
  <c r="D163" i="9" s="1"/>
  <c r="I218" i="2"/>
  <c r="D213" i="9" s="1"/>
  <c r="I215" i="2"/>
  <c r="D210" i="9" s="1"/>
  <c r="I19" i="2"/>
  <c r="D14" i="9" s="1"/>
  <c r="I92" i="2"/>
  <c r="D87" i="9" s="1"/>
  <c r="I85" i="2"/>
  <c r="D80" i="9" s="1"/>
  <c r="I251" i="2"/>
  <c r="D246" i="9" s="1"/>
  <c r="I302" i="2"/>
  <c r="D297" i="9" s="1"/>
  <c r="I96" i="2"/>
  <c r="D91" i="9" s="1"/>
  <c r="I186" i="2"/>
  <c r="D181" i="9" s="1"/>
  <c r="I79" i="2"/>
  <c r="D74" i="9" s="1"/>
  <c r="I100" i="2"/>
  <c r="D95" i="9" s="1"/>
  <c r="I327" i="2"/>
  <c r="D322" i="9" s="1"/>
  <c r="I246" i="2"/>
  <c r="D241" i="9" s="1"/>
  <c r="I206" i="2"/>
  <c r="D201" i="9" s="1"/>
  <c r="I193" i="2"/>
  <c r="D188" i="9" s="1"/>
  <c r="I22" i="2"/>
  <c r="D17" i="9" s="1"/>
  <c r="I191" i="2"/>
  <c r="D186" i="9" s="1"/>
  <c r="I33" i="2"/>
  <c r="D28" i="9" s="1"/>
  <c r="I78" i="2"/>
  <c r="D73" i="9" s="1"/>
  <c r="I225" i="2"/>
  <c r="D220" i="9" s="1"/>
  <c r="I171" i="2"/>
  <c r="D166" i="9" s="1"/>
  <c r="I307" i="2"/>
  <c r="D302" i="9" s="1"/>
  <c r="I62" i="2"/>
  <c r="D57" i="9" s="1"/>
  <c r="I306" i="2"/>
  <c r="D301" i="9" s="1"/>
  <c r="I226" i="2"/>
  <c r="D221" i="9" s="1"/>
  <c r="I231" i="2"/>
  <c r="D226" i="9" s="1"/>
  <c r="I283" i="2"/>
  <c r="D278" i="9" s="1"/>
  <c r="I324" i="2"/>
  <c r="D319" i="9" s="1"/>
  <c r="I38" i="2"/>
  <c r="D33" i="9" s="1"/>
  <c r="I279" i="2"/>
  <c r="D274" i="9" s="1"/>
  <c r="D267" i="9" l="1"/>
  <c r="D251" i="9"/>
  <c r="D116" i="9"/>
  <c r="D117" i="9"/>
  <c r="D114" i="9"/>
  <c r="D113" i="9"/>
  <c r="D238" i="9"/>
  <c r="H338" i="2"/>
  <c r="H337" i="2"/>
  <c r="D13" i="9"/>
  <c r="I332" i="2"/>
  <c r="H339" i="2" l="1"/>
  <c r="H341" i="2" s="1"/>
  <c r="M329" i="9"/>
  <c r="M332" i="9" s="1"/>
  <c r="O329" i="9"/>
  <c r="O332" i="9" s="1"/>
  <c r="P329" i="9"/>
  <c r="P332" i="9" s="1"/>
  <c r="Q329" i="9"/>
  <c r="Q332" i="9" s="1"/>
  <c r="F329" i="9"/>
  <c r="D327" i="9"/>
  <c r="G329" i="9"/>
  <c r="G332" i="9" s="1"/>
  <c r="H329" i="9"/>
  <c r="H332" i="9" s="1"/>
  <c r="K329" i="9"/>
  <c r="K332" i="9" s="1"/>
  <c r="J329" i="9"/>
  <c r="J332" i="9" s="1"/>
  <c r="L329" i="9"/>
  <c r="L332" i="9" s="1"/>
  <c r="I329" i="9"/>
  <c r="I332" i="9" s="1"/>
  <c r="N329" i="9"/>
  <c r="N332" i="9" s="1"/>
  <c r="H340" i="2" l="1"/>
  <c r="F330" i="9"/>
  <c r="G330" i="9" s="1"/>
  <c r="H330" i="9" s="1"/>
  <c r="I330" i="9" s="1"/>
  <c r="J330" i="9" s="1"/>
  <c r="K330" i="9" s="1"/>
  <c r="L330" i="9" s="1"/>
  <c r="M330" i="9" s="1"/>
  <c r="N330" i="9" s="1"/>
  <c r="O330" i="9" s="1"/>
  <c r="P330" i="9" s="1"/>
  <c r="Q330" i="9" s="1"/>
  <c r="F332" i="9"/>
  <c r="F333" i="9" s="1"/>
  <c r="G333" i="9" s="1"/>
  <c r="H333" i="9" s="1"/>
  <c r="I333" i="9" s="1"/>
  <c r="J333" i="9" s="1"/>
  <c r="K333" i="9" s="1"/>
  <c r="L333" i="9" s="1"/>
  <c r="M333" i="9" s="1"/>
  <c r="N333" i="9" s="1"/>
  <c r="O333" i="9" s="1"/>
  <c r="P333" i="9" s="1"/>
  <c r="Q333"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<sst xmlns="http://schemas.openxmlformats.org/spreadsheetml/2006/main" count="8650" uniqueCount="1834">
  <si>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</si>
  <si>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</si>
  <si>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</si>
  <si>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</si>
  <si>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</si>
  <si>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</si>
  <si>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</si>
  <si>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</si>
  <si>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</si>
  <si>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</si>
  <si>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</si>
  <si>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</si>
  <si>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</si>
  <si>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</si>
  <si>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</si>
  <si>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</si>
  <si>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</si>
  <si>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</si>
  <si>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</si>
  <si>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</si>
  <si>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</si>
  <si>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</si>
  <si>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</si>
  <si>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</si>
  <si>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</si>
  <si>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</si>
  <si>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</si>
  <si>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</si>
  <si>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</si>
  <si>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</si>
  <si>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</si>
  <si>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</si>
  <si>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</si>
  <si>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</si>
  <si>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</si>
  <si>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</si>
  <si>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</si>
  <si>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</si>
  <si>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</si>
  <si>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</si>
  <si>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</si>
  <si>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</si>
  <si>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</si>
  <si>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</si>
  <si>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</si>
  <si>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</si>
  <si>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</si>
  <si>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</si>
  <si>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</si>
  <si>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</si>
  <si>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</si>
  <si>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</si>
  <si>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</si>
  <si>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</si>
  <si>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</si>
  <si>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</si>
  <si>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</si>
  <si>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</si>
  <si>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</si>
  <si>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</si>
  <si>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</si>
  <si>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</si>
  <si>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</si>
  <si>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</si>
  <si>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</si>
  <si>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</si>
  <si>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</si>
  <si>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</si>
  <si>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</si>
  <si>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</si>
  <si>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</si>
  <si>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</si>
  <si>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</si>
  <si>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</si>
  <si>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</si>
  <si>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</si>
  <si>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</si>
  <si>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</si>
  <si>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</si>
  <si>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</si>
  <si>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</si>
  <si>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</si>
  <si>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</si>
  <si>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</si>
  <si>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</si>
  <si>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</si>
  <si>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</si>
  <si>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</si>
  <si>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</si>
  <si>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</si>
  <si>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</si>
  <si>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</si>
  <si>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</si>
  <si>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</si>
  <si>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</si>
  <si>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</si>
  <si>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</si>
  <si>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</si>
  <si>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</si>
  <si>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</si>
  <si>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</si>
  <si>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</si>
  <si>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</si>
  <si>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</si>
  <si>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</si>
  <si>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</si>
  <si>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</si>
  <si>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</si>
  <si>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</si>
  <si>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</si>
  <si>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</si>
  <si>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</si>
  <si>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</si>
  <si>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</si>
  <si>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</si>
  <si>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</si>
  <si>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</si>
  <si>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</si>
  <si>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</si>
  <si>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</si>
  <si>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</si>
  <si>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</si>
  <si>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</si>
  <si>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</si>
  <si>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</si>
  <si>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</si>
  <si>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</si>
  <si>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</si>
  <si>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</si>
  <si>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</si>
  <si>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</si>
  <si>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</si>
  <si>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</si>
  <si>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</si>
  <si>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</si>
  <si>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</si>
  <si>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</si>
  <si>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</si>
  <si>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</si>
  <si>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</si>
  <si>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</si>
  <si>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</si>
  <si>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</si>
  <si>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</si>
  <si>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</si>
  <si>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</si>
  <si>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</si>
  <si>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</si>
  <si>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</si>
  <si>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</si>
  <si>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</si>
  <si>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</si>
  <si>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</si>
  <si>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</si>
  <si>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</si>
  <si>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</si>
  <si>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</si>
  <si>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</si>
  <si>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</si>
  <si>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</si>
  <si>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</si>
  <si>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</si>
  <si>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</si>
  <si>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</si>
  <si>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</si>
  <si>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</si>
  <si>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</si>
  <si>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</si>
  <si>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</si>
  <si>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</si>
  <si>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</si>
  <si>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</si>
  <si>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</si>
  <si>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</si>
  <si>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</si>
  <si>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</si>
  <si>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</si>
  <si>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</si>
  <si>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</si>
  <si>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</si>
  <si>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</si>
  <si>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</si>
  <si>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</si>
  <si>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</si>
  <si>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</si>
  <si>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</si>
  <si>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</si>
  <si>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</si>
  <si>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</si>
  <si>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</si>
  <si>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</si>
  <si>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</si>
  <si>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</si>
  <si>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</si>
  <si>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</si>
  <si>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</si>
  <si>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</si>
  <si>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</si>
  <si>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</si>
  <si>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</si>
  <si>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</si>
  <si>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</si>
  <si>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</si>
  <si>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</si>
  <si>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</si>
  <si>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</si>
  <si>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</si>
  <si>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</si>
  <si>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</si>
  <si>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</si>
  <si>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</si>
  <si>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</si>
  <si>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</si>
  <si>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</si>
  <si>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</si>
  <si>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</si>
  <si>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</si>
  <si>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</si>
  <si>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</si>
  <si>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</si>
  <si>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</si>
  <si>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</si>
  <si>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</si>
  <si>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</si>
  <si>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</si>
  <si>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</si>
  <si>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</si>
  <si>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</si>
  <si>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</si>
  <si>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</si>
  <si>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</si>
  <si>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</si>
  <si>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</si>
  <si>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</si>
  <si>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</si>
  <si>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</si>
  <si>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</si>
  <si>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</si>
  <si>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</si>
  <si>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</si>
  <si>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</si>
  <si>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</si>
  <si>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</si>
  <si>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</si>
  <si>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</si>
  <si>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</si>
  <si>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</si>
  <si>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</si>
  <si>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</si>
  <si>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</si>
  <si>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</si>
  <si>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</si>
  <si>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</si>
  <si>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</si>
  <si>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</si>
  <si>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</si>
  <si>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</si>
  <si>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</si>
  <si>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</si>
  <si>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</si>
  <si>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</si>
  <si>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</si>
  <si>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</si>
  <si>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</si>
  <si>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</si>
  <si>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</si>
  <si>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</si>
  <si>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</si>
  <si>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</si>
  <si>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</si>
  <si>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</si>
  <si>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</si>
  <si>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</si>
  <si>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</si>
  <si>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</si>
  <si>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</si>
  <si>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</si>
  <si>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</si>
  <si>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</si>
  <si>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</si>
  <si>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</si>
  <si>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</si>
  <si>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</si>
  <si>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</si>
  <si>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</si>
  <si>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</si>
  <si>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</si>
  <si>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</si>
  <si>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</si>
  <si>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</si>
  <si>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</si>
  <si>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</si>
  <si>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</si>
  <si>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</si>
  <si>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</si>
  <si>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</si>
  <si>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</si>
  <si>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</si>
  <si>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</si>
  <si>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</si>
  <si>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</si>
  <si>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</si>
  <si>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</si>
  <si>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</si>
  <si>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</si>
  <si>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</si>
  <si>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</si>
  <si>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</si>
  <si>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</si>
  <si>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</si>
  <si>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</si>
  <si>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</si>
  <si>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</si>
  <si>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</si>
  <si>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</si>
  <si>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</si>
  <si>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</si>
  <si>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</si>
  <si>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</si>
  <si>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</si>
  <si>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</si>
  <si>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</si>
  <si>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</si>
  <si>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</si>
  <si>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</si>
  <si>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</si>
  <si>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</si>
  <si>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</si>
  <si>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</si>
  <si>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</si>
  <si>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</si>
  <si>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</si>
  <si>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</si>
  <si>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</si>
  <si>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</si>
  <si>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</si>
  <si>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</si>
  <si>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</si>
  <si>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</si>
  <si>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</si>
  <si>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</si>
  <si>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</si>
  <si>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</si>
  <si>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</si>
  <si>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</si>
  <si>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</si>
  <si>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</si>
  <si>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</si>
  <si>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</si>
  <si>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</si>
  <si>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</si>
  <si>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</si>
  <si>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</si>
  <si>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</si>
  <si>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</si>
  <si>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</si>
  <si>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</si>
  <si>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</si>
  <si>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</si>
  <si>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</si>
  <si>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</si>
  <si>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</si>
  <si>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</si>
  <si>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</si>
  <si>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</si>
  <si>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</si>
  <si>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</si>
  <si>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</si>
  <si>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</si>
  <si>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</si>
  <si>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</si>
  <si>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</si>
  <si>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</si>
  <si>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</si>
  <si>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</si>
  <si>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</si>
  <si>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</si>
  <si>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</si>
  <si>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</si>
  <si>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</si>
  <si>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</si>
  <si>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</si>
  <si>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</si>
  <si>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</si>
  <si>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</si>
  <si>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</si>
  <si>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</si>
  <si>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</si>
  <si>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</si>
  <si>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</si>
  <si>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</si>
  <si>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</si>
  <si>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</si>
  <si>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</si>
  <si>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</si>
  <si>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</si>
  <si>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</si>
  <si>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</si>
  <si>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</si>
  <si>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</si>
  <si>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</si>
  <si>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</si>
  <si>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</si>
  <si>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</si>
  <si>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</si>
  <si>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</si>
  <si>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</si>
  <si>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</si>
  <si>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</si>
  <si>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</si>
  <si>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</si>
  <si>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</si>
  <si>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</si>
  <si>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</si>
  <si>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</si>
  <si>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</si>
  <si>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</si>
  <si>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</si>
  <si>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</si>
  <si>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</si>
  <si>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</si>
  <si>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</si>
  <si>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</si>
  <si>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</si>
  <si>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</si>
  <si>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</si>
  <si>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</si>
  <si>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</si>
  <si>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</si>
  <si>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</si>
  <si>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</si>
  <si>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</si>
  <si>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</si>
  <si>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</si>
  <si>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</si>
  <si>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</si>
  <si>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</si>
  <si>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</si>
  <si>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</si>
  <si>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</si>
  <si>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</si>
  <si>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</si>
  <si>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</si>
  <si>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</si>
  <si>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</si>
  <si>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</si>
  <si>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</si>
  <si>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</si>
  <si>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</si>
  <si>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</si>
  <si>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</si>
  <si>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</si>
  <si>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</si>
  <si>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</si>
  <si>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</si>
  <si>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</si>
  <si>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</si>
  <si>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</si>
  <si>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</si>
  <si>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</si>
  <si>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</si>
  <si>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</si>
  <si>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</si>
  <si>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</si>
  <si>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</si>
  <si>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</si>
  <si>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</si>
  <si>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</si>
  <si>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</si>
  <si>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</si>
  <si>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</si>
  <si>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</si>
  <si>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</si>
  <si>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</si>
  <si>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</si>
  <si>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</si>
  <si>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</si>
  <si>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</si>
  <si>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</si>
  <si>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</si>
  <si>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</si>
  <si>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</si>
  <si>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</si>
  <si>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</si>
  <si>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</si>
  <si>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</si>
  <si>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</si>
  <si>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</si>
  <si>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</si>
  <si>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</si>
  <si>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</si>
  <si>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</si>
  <si>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</si>
  <si>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</si>
  <si>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</si>
  <si>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</si>
  <si>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</si>
  <si>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</si>
  <si>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</si>
  <si>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</si>
  <si>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</si>
  <si>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</si>
  <si>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</si>
  <si>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</si>
  <si>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</si>
  <si>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</si>
  <si>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</si>
  <si>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</si>
  <si>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</si>
  <si>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</si>
  <si>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</si>
  <si>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</si>
  <si>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</si>
  <si>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</si>
  <si>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</si>
  <si>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</si>
  <si>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</si>
  <si>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</si>
  <si>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</si>
  <si>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</si>
  <si>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</si>
  <si>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</si>
  <si>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</si>
  <si>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</si>
  <si>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</si>
  <si>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</si>
  <si>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</si>
  <si>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</si>
  <si>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</si>
  <si>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</si>
  <si>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</si>
  <si>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</si>
  <si>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</si>
  <si>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</si>
  <si>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</si>
  <si>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</si>
  <si>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</si>
  <si>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</si>
  <si>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</si>
  <si>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</si>
  <si>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</si>
  <si>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</si>
  <si>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</si>
  <si>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</si>
  <si>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</si>
  <si>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</si>
  <si>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</si>
  <si>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</si>
  <si>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</si>
  <si>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</si>
  <si>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</si>
  <si>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</si>
  <si>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</si>
  <si>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</si>
  <si>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</si>
  <si>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</si>
  <si>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</si>
  <si>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</si>
  <si>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</si>
  <si>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</si>
  <si>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</si>
  <si>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</si>
  <si>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</si>
  <si>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</si>
  <si>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</si>
  <si>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</si>
  <si>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</si>
  <si>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</si>
  <si>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</si>
  <si>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</si>
  <si>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</si>
  <si>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</si>
  <si>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</si>
  <si>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</si>
  <si>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</si>
  <si>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</si>
  <si>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</si>
  <si>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</si>
  <si>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</si>
  <si>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</si>
  <si>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</si>
  <si>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</si>
  <si>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</si>
  <si>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</si>
  <si>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</si>
  <si>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</si>
  <si>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</si>
  <si>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</si>
  <si>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</si>
  <si>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</si>
  <si>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</si>
  <si>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</si>
  <si>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</si>
  <si>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</si>
  <si>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</si>
  <si>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</si>
  <si>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</si>
  <si>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</si>
  <si>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</si>
  <si>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</si>
  <si>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</si>
  <si>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</si>
  <si>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</si>
  <si>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</si>
  <si>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</si>
  <si>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</si>
  <si>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</si>
  <si>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</si>
  <si>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</si>
  <si>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</si>
  <si>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</si>
  <si>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</si>
  <si>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</si>
  <si>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</si>
  <si>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</si>
  <si>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</si>
  <si>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</si>
  <si>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</si>
  <si>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</si>
  <si>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</si>
  <si>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</si>
  <si>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</si>
  <si>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</si>
  <si>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</si>
  <si>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</si>
  <si>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</si>
  <si>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</si>
  <si>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</si>
  <si>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</si>
  <si>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</si>
  <si>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</si>
  <si>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</si>
  <si>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</si>
  <si>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</si>
  <si>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</si>
  <si>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</si>
  <si>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</si>
  <si>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</si>
  <si>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</si>
  <si>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</si>
  <si>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</si>
  <si>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</si>
  <si>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</si>
  <si>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</si>
  <si>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</si>
  <si>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</si>
  <si>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</si>
  <si>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</si>
  <si>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</si>
  <si>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</si>
  <si>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</si>
  <si>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</si>
  <si>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</si>
  <si>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</si>
  <si>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</si>
  <si>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</si>
  <si>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</si>
  <si>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</si>
  <si>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</si>
  <si>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</si>
  <si>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</si>
  <si>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</si>
  <si>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</si>
  <si>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</si>
  <si>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</si>
  <si>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</si>
  <si>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</si>
  <si>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</si>
  <si>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</si>
  <si>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</si>
  <si>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</si>
  <si>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</si>
  <si>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</si>
  <si>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</si>
  <si>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</si>
  <si>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</si>
  <si>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</si>
  <si>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</si>
  <si>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</si>
  <si>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</si>
  <si>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</si>
  <si>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</si>
  <si>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</si>
  <si>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</si>
  <si>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</si>
  <si>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</si>
  <si>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</si>
  <si>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</si>
  <si>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</si>
  <si>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</si>
  <si>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</si>
  <si>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</si>
  <si>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</si>
  <si>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</si>
  <si>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</si>
  <si>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</si>
  <si>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</si>
  <si>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</si>
  <si>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</si>
  <si>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</si>
  <si>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</si>
  <si>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</si>
  <si>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</si>
  <si>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</si>
  <si>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</si>
  <si>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</si>
  <si>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</si>
  <si>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</si>
  <si>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</si>
  <si>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</si>
  <si>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</si>
  <si>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</si>
  <si>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</si>
  <si>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</si>
  <si>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</si>
  <si>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</si>
  <si>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</si>
  <si>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</si>
  <si>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</si>
  <si>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</si>
  <si>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</si>
  <si>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</si>
  <si>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</si>
  <si>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</si>
  <si>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</si>
  <si>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</si>
  <si>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</si>
  <si>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</si>
  <si>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</si>
  <si>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</si>
  <si>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</si>
  <si>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</si>
  <si>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</si>
  <si>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</si>
  <si>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</si>
  <si>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</si>
  <si>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</si>
  <si>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</si>
  <si>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</si>
  <si>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</si>
  <si>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</si>
  <si>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</si>
  <si>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</si>
  <si>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</si>
  <si>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</si>
  <si>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</si>
  <si>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</si>
  <si>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</si>
  <si>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</si>
  <si>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</si>
  <si>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</si>
  <si>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</si>
  <si>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</si>
  <si>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</si>
  <si>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</si>
  <si>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</si>
  <si>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</si>
  <si>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</si>
  <si>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</si>
  <si>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</si>
  <si>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</si>
  <si>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</si>
  <si>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</si>
  <si>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</si>
  <si>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</si>
  <si>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</si>
  <si>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</si>
  <si>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</si>
  <si>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</si>
  <si>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</si>
  <si>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</si>
  <si>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</si>
  <si>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</si>
  <si>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</si>
  <si>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</si>
  <si>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</si>
  <si>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</si>
  <si>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</si>
  <si>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</si>
  <si>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</si>
  <si>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</si>
  <si>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</si>
  <si>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</si>
  <si>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</si>
  <si>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</si>
  <si>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</si>
  <si>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</si>
  <si>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</si>
  <si>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</si>
  <si>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</si>
  <si>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</si>
  <si>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</si>
  <si>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</si>
  <si>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</si>
  <si>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</si>
  <si>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</si>
  <si>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</si>
  <si>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</si>
  <si>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</si>
  <si>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</si>
  <si>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</si>
  <si>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</si>
  <si>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</si>
  <si>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</si>
  <si>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</si>
  <si>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</si>
  <si>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</si>
  <si>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</si>
  <si>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</si>
  <si>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</si>
  <si>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</si>
  <si>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</si>
  <si>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</si>
  <si>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</si>
  <si>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</si>
  <si>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</si>
  <si>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</si>
  <si>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</si>
  <si>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</si>
  <si>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</si>
  <si>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</si>
  <si>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</si>
  <si>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</si>
  <si>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</si>
  <si>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</si>
  <si>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</si>
  <si>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</si>
  <si>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</si>
  <si>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</si>
  <si>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</si>
  <si>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</si>
  <si>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</si>
  <si>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</si>
  <si>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</si>
  <si>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</si>
  <si>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</si>
  <si>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</si>
  <si>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</si>
  <si>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</si>
  <si>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</si>
  <si>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</si>
  <si>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</si>
  <si>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</si>
  <si>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</si>
  <si>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</si>
  <si>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</si>
  <si>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</si>
  <si>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</si>
  <si>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</si>
  <si>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</si>
  <si>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</si>
  <si>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</si>
  <si>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</si>
  <si>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</si>
  <si>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</si>
  <si>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</si>
  <si>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</si>
  <si>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</si>
  <si>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</si>
  <si>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</si>
  <si>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</si>
  <si>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</si>
  <si>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</si>
  <si>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</si>
  <si>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</si>
  <si>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</si>
  <si>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</si>
  <si>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</si>
  <si>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</si>
  <si>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</si>
  <si>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</si>
  <si>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</si>
  <si>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</si>
  <si>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</si>
  <si>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</si>
  <si>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</si>
  <si>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</si>
  <si>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</si>
  <si>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</si>
  <si>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</si>
  <si>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</si>
  <si>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</si>
  <si>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</si>
  <si>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</si>
  <si>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</si>
  <si>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</si>
  <si>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</si>
  <si>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</si>
  <si>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</si>
  <si>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</si>
  <si>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</si>
  <si>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</si>
  <si>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</si>
  <si>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</si>
  <si>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</si>
  <si>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</si>
  <si>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</si>
  <si>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</si>
  <si>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</si>
  <si>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</si>
  <si>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</si>
  <si>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</si>
  <si>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</si>
  <si>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</si>
  <si>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</si>
  <si>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</si>
  <si>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</si>
  <si>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</si>
  <si>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</si>
  <si>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</si>
  <si>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</si>
  <si>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</si>
  <si>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</si>
  <si>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</si>
  <si>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</si>
  <si>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</si>
  <si>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</si>
  <si>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</si>
  <si>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</si>
  <si>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</si>
  <si>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</si>
  <si>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</si>
  <si>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</si>
  <si>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</si>
  <si>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</si>
  <si>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</si>
  <si>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</si>
  <si>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</si>
  <si>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</si>
  <si>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</si>
  <si>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</si>
  <si>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</si>
  <si>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</si>
  <si>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</si>
  <si>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</si>
  <si>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</si>
  <si>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</si>
  <si>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</si>
  <si>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</si>
  <si>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</si>
  <si>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</si>
  <si>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</si>
  <si>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</si>
  <si>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</si>
  <si>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</si>
  <si>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</si>
  <si>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</si>
  <si>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</si>
  <si>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</si>
  <si>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</si>
  <si>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</si>
  <si>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</si>
  <si>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</si>
  <si>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</si>
  <si>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</si>
  <si>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</si>
  <si>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</si>
  <si>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</si>
  <si>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</si>
  <si>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</si>
  <si>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</si>
  <si>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</si>
  <si>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</si>
  <si>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</si>
  <si>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</si>
  <si>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</si>
  <si>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</si>
  <si>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</si>
  <si>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</si>
  <si>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</si>
  <si>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</si>
  <si>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</si>
  <si>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</si>
  <si>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</si>
  <si>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</si>
  <si>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</si>
  <si>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</si>
  <si>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</si>
  <si>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</si>
  <si>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</si>
  <si>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</si>
  <si>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</si>
  <si>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</si>
  <si>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</si>
  <si>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</si>
  <si>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</si>
  <si>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</si>
  <si>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</si>
  <si>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</si>
  <si>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</si>
  <si>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</si>
  <si>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</si>
  <si>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</si>
  <si>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</si>
  <si>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</si>
  <si>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</si>
  <si>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</si>
  <si>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</si>
  <si>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</si>
  <si>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</si>
  <si>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</si>
  <si>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</si>
  <si>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</si>
  <si>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</si>
  <si>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</si>
  <si>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</si>
  <si>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</si>
  <si>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</si>
  <si>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</si>
  <si>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</si>
  <si>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</si>
  <si>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</si>
  <si>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</si>
  <si>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</si>
  <si>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</si>
  <si>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</si>
  <si>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</si>
  <si>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</si>
  <si>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</si>
  <si>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</si>
  <si>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</si>
  <si>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</si>
  <si>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</si>
  <si>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</si>
  <si>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</si>
  <si>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</si>
  <si>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</si>
  <si>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</si>
  <si>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</si>
  <si>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</si>
  <si>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</si>
  <si>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</si>
  <si>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</si>
  <si>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</si>
  <si>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</si>
  <si>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</si>
  <si>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</si>
  <si>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</si>
  <si>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</si>
  <si>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</si>
  <si>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</si>
  <si>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</si>
  <si>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</si>
  <si>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</si>
  <si>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</si>
  <si>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</si>
  <si>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</si>
  <si>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</si>
  <si>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</si>
  <si>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</si>
  <si>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</si>
  <si>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</si>
  <si>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</si>
  <si>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</si>
  <si>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</si>
  <si>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</si>
  <si>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</si>
  <si>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</si>
  <si>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</si>
  <si>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</si>
  <si>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</si>
  <si>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</si>
  <si>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</si>
  <si>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</si>
  <si>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</si>
  <si>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</si>
  <si>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</si>
  <si>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</si>
  <si>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</si>
  <si>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</si>
  <si>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</si>
  <si>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</si>
  <si>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</si>
  <si>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</si>
  <si>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</si>
  <si>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</si>
  <si>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</si>
  <si>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</si>
  <si>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</si>
  <si>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</si>
  <si>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</si>
  <si>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</si>
  <si>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</si>
  <si>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</si>
  <si>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</si>
  <si>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</si>
  <si>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</si>
  <si>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</si>
  <si>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</si>
  <si>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</si>
  <si>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</si>
  <si>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</si>
  <si>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</si>
  <si>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</si>
  <si>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</si>
  <si>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</si>
  <si>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</si>
  <si>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</si>
  <si>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</si>
  <si>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</si>
  <si>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</si>
  <si>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</si>
  <si>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</si>
  <si>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</si>
  <si>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</si>
  <si>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</si>
  <si>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</si>
  <si>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</si>
  <si>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</si>
  <si>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</si>
  <si>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</si>
  <si>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</si>
  <si>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</si>
  <si>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</si>
  <si>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</si>
  <si>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</si>
  <si>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</si>
  <si>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</si>
  <si>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</si>
  <si>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</si>
  <si>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</si>
  <si>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</si>
  <si>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</si>
  <si>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</si>
  <si>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</si>
  <si>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</si>
  <si>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</si>
  <si>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</si>
  <si>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</si>
  <si>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</si>
  <si>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</si>
  <si>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</si>
  <si>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</si>
  <si>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</si>
  <si>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</si>
  <si>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</si>
  <si>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</si>
  <si>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</si>
  <si>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</si>
  <si>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</si>
  <si>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</si>
  <si>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</si>
  <si>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</si>
  <si>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</si>
  <si>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</si>
  <si>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</si>
  <si>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</si>
  <si>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</si>
  <si>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</si>
  <si>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</si>
  <si>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</si>
  <si>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</si>
  <si>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</si>
  <si>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</si>
  <si>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</si>
  <si>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</si>
  <si>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</si>
  <si>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</si>
  <si>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</si>
  <si>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</si>
  <si>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</si>
  <si>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</si>
  <si>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</si>
  <si>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</si>
  <si>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</si>
  <si>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</si>
  <si>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</si>
  <si>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</si>
  <si>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</si>
  <si>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</si>
  <si>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</si>
  <si>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</si>
  <si>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</si>
  <si>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</si>
  <si>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</si>
  <si>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</si>
  <si>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</si>
  <si>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</si>
  <si>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</si>
  <si>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</si>
  <si>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</si>
  <si>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</si>
  <si>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</si>
  <si>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</si>
  <si>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</si>
  <si>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</si>
  <si>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</si>
  <si>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</si>
  <si>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</si>
  <si>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</si>
  <si>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</si>
  <si>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</si>
  <si>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</si>
  <si>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</si>
  <si>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</si>
  <si>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</si>
  <si>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</si>
  <si>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</si>
  <si>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</si>
  <si>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</si>
  <si>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</si>
  <si>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</si>
  <si>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</si>
  <si>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</si>
  <si>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</si>
  <si>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</si>
  <si>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</si>
  <si>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</si>
  <si>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</si>
  <si>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</si>
  <si>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</si>
  <si>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</si>
  <si>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</si>
  <si>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</si>
  <si>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</si>
  <si>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</si>
  <si>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</si>
  <si>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</si>
  <si>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</si>
  <si>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</si>
  <si>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</si>
  <si>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</si>
  <si>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Demoliciones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</si>
  <si>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</si>
  <si>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</si>
  <si>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</si>
  <si>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</si>
  <si>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</si>
  <si>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</si>
  <si>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</si>
  <si>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</si>
  <si>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</si>
  <si>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</si>
  <si>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</si>
  <si>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</si>
  <si>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</si>
  <si>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</si>
  <si>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</si>
  <si>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</si>
  <si>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</si>
  <si>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</si>
  <si>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</si>
  <si>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</si>
  <si>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</si>
  <si>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</si>
  <si>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</si>
  <si>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</si>
  <si>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</si>
  <si>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</si>
  <si>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</si>
  <si>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</si>
  <si>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</si>
  <si>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</si>
  <si>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</si>
  <si>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</si>
  <si>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</si>
  <si>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</si>
  <si>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</si>
  <si>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</si>
  <si>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</si>
  <si>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</si>
  <si>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</si>
  <si>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</si>
  <si>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</si>
  <si>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</si>
  <si>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</si>
  <si>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</si>
  <si>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</si>
  <si>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</si>
  <si>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</si>
  <si>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</si>
  <si>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</si>
  <si>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</si>
  <si>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</si>
  <si>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</si>
  <si>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</si>
  <si>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</si>
  <si>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</si>
  <si>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</si>
  <si>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</si>
  <si>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</si>
  <si>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</si>
  <si>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</si>
  <si>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</si>
  <si>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</si>
  <si>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</si>
  <si>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</si>
  <si>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</si>
  <si>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</si>
  <si>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</si>
  <si>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</si>
  <si>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</si>
  <si>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PL</t>
  </si>
  <si>
    <t>PL1</t>
  </si>
  <si>
    <t>Carpintería de Aluminio</t>
  </si>
  <si>
    <t>V1</t>
  </si>
  <si>
    <t>V2</t>
  </si>
  <si>
    <t>V3</t>
  </si>
  <si>
    <t>V5</t>
  </si>
  <si>
    <t>Muebles fijos</t>
  </si>
  <si>
    <t xml:space="preserve"> INSTALACIÓN ELÉCTRICA</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</si>
  <si>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</si>
  <si>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</si>
  <si>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</si>
  <si>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</si>
  <si>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</si>
  <si>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</si>
  <si>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</si>
  <si>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</si>
  <si>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</si>
  <si>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</si>
  <si>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</si>
  <si>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</si>
  <si>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</si>
  <si>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</si>
  <si>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</si>
  <si>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</si>
  <si>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</si>
  <si>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</si>
  <si>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</si>
  <si>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</si>
  <si>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</si>
  <si>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</si>
  <si>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</si>
  <si>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</si>
  <si>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</si>
  <si>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</si>
  <si>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</si>
  <si>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Griferia FV para Lavatorio </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</si>
  <si>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</si>
  <si>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</si>
  <si>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</si>
  <si>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</si>
  <si>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</si>
  <si>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</si>
  <si>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ELECTROMECANICA</t>
  </si>
  <si>
    <t xml:space="preserve"> INSTALACIÓN DE AIRE ACONDICIONADO</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</si>
  <si>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</si>
  <si>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</si>
  <si>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</si>
  <si>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</si>
  <si>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</si>
  <si>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</si>
  <si>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</si>
  <si>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</si>
  <si>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</si>
  <si>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</si>
  <si>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</si>
  <si>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</si>
  <si>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</si>
  <si>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</si>
  <si>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</si>
  <si>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</si>
  <si>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</si>
  <si>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</si>
  <si>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</si>
  <si>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</si>
  <si>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</si>
  <si>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</si>
  <si>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</si>
  <si>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</si>
  <si>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</si>
  <si>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</si>
  <si>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</si>
  <si>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Puentes pasantes</t>
  </si>
  <si>
    <t xml:space="preserve"> LIMPIEZA DE OBRA</t>
  </si>
  <si>
    <t xml:space="preserve"> VARIOS</t>
  </si>
  <si>
    <t>Construcción de mástil y otros</t>
  </si>
  <si>
    <t>Otros</t>
  </si>
  <si>
    <t>Guardasillas</t>
  </si>
  <si>
    <t>Caja Guarda llaves</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</si>
  <si>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</si>
  <si>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</si>
  <si>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</si>
  <si>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</si>
  <si>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</si>
  <si>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</si>
  <si>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</si>
  <si>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</si>
  <si>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</si>
  <si>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</si>
  <si>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</si>
  <si>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</si>
  <si>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</si>
  <si>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</si>
  <si>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</si>
  <si>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</si>
  <si>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</si>
  <si>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</si>
  <si>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</si>
  <si>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</si>
  <si>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</si>
  <si>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</si>
  <si>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</si>
  <si>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</si>
  <si>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</si>
  <si>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</si>
  <si>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</si>
  <si>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</si>
  <si>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</si>
  <si>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</si>
  <si>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</si>
  <si>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</si>
  <si>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</si>
  <si>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</si>
  <si>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</si>
  <si>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</si>
  <si>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</si>
  <si>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</si>
  <si>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</si>
  <si>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</si>
  <si>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</si>
  <si>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</si>
  <si>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</si>
  <si>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</si>
  <si>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</si>
  <si>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</si>
  <si>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</si>
  <si>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</si>
  <si>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</si>
  <si>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</si>
  <si>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</si>
  <si>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</si>
  <si>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</si>
  <si>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</si>
  <si>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</si>
  <si>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</si>
  <si>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</si>
  <si>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</si>
  <si>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</si>
  <si>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</si>
  <si>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</si>
  <si>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</si>
  <si>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</si>
  <si>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</si>
  <si>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</si>
  <si>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</si>
  <si>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</si>
  <si>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</si>
  <si>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</si>
  <si>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</si>
  <si>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</si>
  <si>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</si>
  <si>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10.2.1</t>
  </si>
  <si>
    <t>10.4</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</si>
  <si>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</si>
  <si>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</si>
  <si>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</si>
  <si>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</si>
  <si>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</si>
  <si>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</si>
  <si>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</si>
  <si>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</si>
  <si>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</si>
  <si>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</si>
  <si>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</si>
  <si>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</si>
  <si>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</si>
  <si>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</si>
  <si>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</si>
  <si>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</si>
  <si>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</si>
  <si>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</si>
  <si>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</si>
  <si>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</si>
  <si>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</si>
  <si>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</si>
  <si>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</si>
  <si>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</si>
  <si>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</si>
  <si>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</si>
  <si>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</si>
  <si>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</si>
  <si>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</si>
  <si>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</si>
  <si>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</si>
  <si>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</si>
  <si>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</si>
  <si>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</si>
  <si>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</si>
  <si>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</si>
  <si>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</si>
  <si>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</si>
  <si>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</si>
  <si>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</si>
  <si>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</si>
  <si>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</si>
  <si>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</si>
  <si>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</si>
  <si>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</si>
  <si>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</si>
  <si>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</si>
  <si>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</si>
  <si>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</si>
  <si>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</si>
  <si>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</si>
  <si>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</si>
  <si>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</si>
  <si>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</si>
  <si>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</si>
  <si>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</si>
  <si>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</si>
  <si>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</si>
  <si>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</si>
  <si>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</si>
  <si>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</si>
  <si>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</si>
  <si>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</si>
  <si>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</si>
  <si>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</si>
  <si>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</si>
  <si>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</si>
  <si>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</si>
  <si>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</si>
  <si>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</si>
  <si>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</si>
  <si>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</si>
  <si>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</si>
  <si>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</si>
  <si>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</si>
  <si>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</si>
  <si>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</si>
  <si>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12.6</t>
  </si>
  <si>
    <t>12.6.1</t>
  </si>
  <si>
    <t>12.6.2</t>
  </si>
  <si>
    <t>12.6.2.1</t>
  </si>
  <si>
    <t>12.6.2.2</t>
  </si>
  <si>
    <t>12.6.2.3</t>
  </si>
  <si>
    <t>12.6.2.4</t>
  </si>
  <si>
    <t>12.6.2.5</t>
  </si>
  <si>
    <t>12.6.2.6</t>
  </si>
  <si>
    <t>12.6.3</t>
  </si>
  <si>
    <t>12.7</t>
  </si>
  <si>
    <t>12.7.1</t>
  </si>
  <si>
    <t>12.7.2</t>
  </si>
  <si>
    <t>12.8</t>
  </si>
  <si>
    <t>12.8.1</t>
  </si>
  <si>
    <t>12.8.1.1</t>
  </si>
  <si>
    <t>12.8.1.2</t>
  </si>
  <si>
    <t>12.8.1.3</t>
  </si>
  <si>
    <t>12.8.1.4</t>
  </si>
  <si>
    <t>12.8.1.5</t>
  </si>
  <si>
    <t>12.8.1.6</t>
  </si>
  <si>
    <t>12.8.1.7</t>
  </si>
  <si>
    <t>12.8.1.8</t>
  </si>
  <si>
    <t>12.8.1.9</t>
  </si>
  <si>
    <t>12.8.1.10</t>
  </si>
  <si>
    <t>12.8.1.11</t>
  </si>
  <si>
    <t>12.9</t>
  </si>
  <si>
    <t>12.9.1</t>
  </si>
  <si>
    <t>12.10</t>
  </si>
  <si>
    <t>12.10.1</t>
  </si>
  <si>
    <t>14.1</t>
  </si>
  <si>
    <t>16.1</t>
  </si>
  <si>
    <t>17.1</t>
  </si>
  <si>
    <t>17.1.3</t>
  </si>
  <si>
    <t>17.1.5</t>
  </si>
  <si>
    <t>17.2</t>
  </si>
  <si>
    <t>17.2.2</t>
  </si>
  <si>
    <t>17.3</t>
  </si>
  <si>
    <t>19.1</t>
  </si>
  <si>
    <t>19.3</t>
  </si>
  <si>
    <t>20.1</t>
  </si>
  <si>
    <t>21.1</t>
  </si>
  <si>
    <t>23.1</t>
  </si>
  <si>
    <t>23.2</t>
  </si>
  <si>
    <t>24.1</t>
  </si>
  <si>
    <t>24.2</t>
  </si>
  <si>
    <t>24.2.1</t>
  </si>
  <si>
    <t>24.5</t>
  </si>
  <si>
    <t>Preparación y limpieza.</t>
  </si>
  <si>
    <t>Construcción del Obrador, Depósitos de materiales, Sanitarios de personal</t>
  </si>
  <si>
    <t>Medidas de Seguridad</t>
  </si>
  <si>
    <t>Estructuras  metálicas</t>
  </si>
  <si>
    <t>Estructura metálica de Torre de Tanque</t>
  </si>
  <si>
    <t>Mamposterías  de 0,20 m</t>
  </si>
  <si>
    <t>Zocalo exterior rehundido</t>
  </si>
  <si>
    <t>Al yeso</t>
  </si>
  <si>
    <t>Malla de seguridad</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</si>
  <si>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</si>
  <si>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</si>
  <si>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</si>
  <si>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</si>
  <si>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</si>
  <si>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</si>
  <si>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</si>
  <si>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</si>
  <si>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</si>
  <si>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</si>
  <si>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</si>
  <si>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</si>
  <si>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</si>
  <si>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</si>
  <si>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</si>
  <si>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</si>
  <si>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</si>
  <si>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</si>
  <si>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</si>
  <si>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</si>
  <si>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</si>
  <si>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</si>
  <si>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</si>
  <si>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</si>
  <si>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</si>
  <si>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</si>
  <si>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</si>
  <si>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</si>
  <si>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25 Amp. 30 mA.</t>
  </si>
  <si>
    <t>Interrupt. difer. 4 x 32 Amp. 30 mA.</t>
  </si>
  <si>
    <t>Interrupt. difer. 4 x 60 Amp. 30 mA.</t>
  </si>
  <si>
    <t>Llaves termomagneticas 2 x 10A - MG</t>
  </si>
  <si>
    <t>Llaves termomagneticas 2 x 16A - MG</t>
  </si>
  <si>
    <t>Llaves termomagneticas 2x25A - MG</t>
  </si>
  <si>
    <t>Llaves termomagneticas 4 x 32 A - MG</t>
  </si>
  <si>
    <t>Contactor p 10 KA</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</si>
  <si>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</si>
  <si>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</si>
  <si>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</si>
  <si>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</si>
  <si>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</si>
  <si>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</si>
  <si>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</si>
  <si>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 xml:space="preserve">Luminaria Tipo Novalucce </t>
  </si>
  <si>
    <t>Luminaria farol tipo Atlantis 100w</t>
  </si>
  <si>
    <t>Farol exterior 100w</t>
  </si>
  <si>
    <t>Tubos LED .18w Luz Dia</t>
  </si>
  <si>
    <t>Tubos LED .24w Luz Dia</t>
  </si>
  <si>
    <t xml:space="preserve"> INSTALACIÓN SANITARIA</t>
  </si>
  <si>
    <t>Rellenos de tierra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</si>
  <si>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</si>
  <si>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</si>
  <si>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</si>
  <si>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</si>
  <si>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</si>
  <si>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</si>
  <si>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</si>
  <si>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</si>
  <si>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32mm</t>
  </si>
  <si>
    <t>Caño AcquaØ 25mm</t>
  </si>
  <si>
    <t>Varios</t>
  </si>
  <si>
    <t>Tanques de Bombeo</t>
  </si>
  <si>
    <t>Inodoro Ferrum discapacitado c/depósito mochila</t>
  </si>
  <si>
    <t>Pileta de Cocina AºIº</t>
  </si>
  <si>
    <t xml:space="preserve">Lavabo discapacitado </t>
  </si>
  <si>
    <t>Flexibles</t>
  </si>
  <si>
    <t>Canaleta - Rejillas</t>
  </si>
  <si>
    <t>Gargola Hº Aº</t>
  </si>
  <si>
    <t>Embudo PVCº</t>
  </si>
  <si>
    <t xml:space="preserve">Conexión a redes externas </t>
  </si>
  <si>
    <t>Equipos de Aire Acondicionado 8000 fr</t>
  </si>
  <si>
    <t>Accesorios</t>
  </si>
  <si>
    <t>Matafuegos ABC de 5 kg</t>
  </si>
  <si>
    <t>Cartel de Salida con Iluminación Autónoma Minimo 6 hs</t>
  </si>
  <si>
    <t>Cartel de Salida de PVC</t>
  </si>
  <si>
    <t xml:space="preserve">Botiquin Primeros Auxilios </t>
  </si>
  <si>
    <t>Avisador Manual de Incendio</t>
  </si>
  <si>
    <t>Alarma Combinada 90 d BA</t>
  </si>
  <si>
    <t>Luz Estrombótica</t>
  </si>
  <si>
    <t>Pararrayo</t>
  </si>
  <si>
    <t>Accesorios Pararrayos (aisladores etc)</t>
  </si>
  <si>
    <t>Bancos exteriores</t>
  </si>
  <si>
    <t>Limpieza de obra periódica de la obra y el obrador</t>
  </si>
  <si>
    <t>Limpieza final de la obra y el obrador</t>
  </si>
  <si>
    <t>Mastil</t>
  </si>
  <si>
    <t>Pérgolas metálicas</t>
  </si>
  <si>
    <t>Provisión de canastos para residuos</t>
  </si>
  <si>
    <t>Equipamiento mobiliario</t>
  </si>
  <si>
    <t>3.1.2</t>
  </si>
  <si>
    <t>3.1.3</t>
  </si>
  <si>
    <t>6.1.10</t>
  </si>
  <si>
    <t>9.1.2</t>
  </si>
  <si>
    <t>10.1.3</t>
  </si>
  <si>
    <t>11.4.2.1</t>
  </si>
  <si>
    <t>11.4.2.2</t>
  </si>
  <si>
    <t>12.1.5.4</t>
  </si>
  <si>
    <t>12.1.5.5</t>
  </si>
  <si>
    <t>12.1.5.6</t>
  </si>
  <si>
    <t>12.3.4</t>
  </si>
  <si>
    <t>12.7.1.1</t>
  </si>
  <si>
    <t>12.7.2.1</t>
  </si>
  <si>
    <t>12.9.1.1</t>
  </si>
  <si>
    <t>12.9.1.2</t>
  </si>
  <si>
    <t>12.9.1.3</t>
  </si>
  <si>
    <t>12.9.1.4</t>
  </si>
  <si>
    <t>14.1.1</t>
  </si>
  <si>
    <t>16.1.1</t>
  </si>
  <si>
    <t>16.1.2</t>
  </si>
  <si>
    <t>16.1.3</t>
  </si>
  <si>
    <t>17.1.3.1</t>
  </si>
  <si>
    <t>17.1.3.2</t>
  </si>
  <si>
    <t>17.1.3.3</t>
  </si>
  <si>
    <t>17.1.3.4</t>
  </si>
  <si>
    <t>17.2.2.1</t>
  </si>
  <si>
    <t>17.2.2.2</t>
  </si>
  <si>
    <t>17.2.2.3</t>
  </si>
  <si>
    <t>17.3.1</t>
  </si>
  <si>
    <t>17.3.2</t>
  </si>
  <si>
    <t>24.4</t>
  </si>
  <si>
    <t>INDEC-MO - 51560-12</t>
  </si>
  <si>
    <t>INDEC-PB - 42120-2</t>
  </si>
  <si>
    <t>INDEC-CM - 46340-31</t>
  </si>
  <si>
    <t>INDEC-PB - 42999-2</t>
  </si>
  <si>
    <t>INDEC-PB - 36320-1</t>
  </si>
  <si>
    <t>INDEC-PB - 35110-3</t>
  </si>
  <si>
    <t>INDEC-GG 83107-1</t>
  </si>
  <si>
    <t>INDEC-CM - 37540-11</t>
  </si>
  <si>
    <t>INDEC-CM - 37510-11</t>
  </si>
  <si>
    <t xml:space="preserve">Hormigones para cimientos </t>
  </si>
  <si>
    <t>Hormigones para sobrecimientos</t>
  </si>
  <si>
    <t>Tabiques</t>
  </si>
  <si>
    <t>De Hormigón Armado</t>
  </si>
  <si>
    <t>Revoque  impermeable</t>
  </si>
  <si>
    <t>Antepechos</t>
  </si>
  <si>
    <t>De hormigón</t>
  </si>
  <si>
    <t>Acrílico con color incorporado</t>
  </si>
  <si>
    <t>Pisos de mosaico granítico (0,30 x 0,30)</t>
  </si>
  <si>
    <t>Zócalos cementicio</t>
  </si>
  <si>
    <t>De hormigón armado fratasado</t>
  </si>
  <si>
    <t>De hormigón fratazado</t>
  </si>
  <si>
    <t>Piso consolidado de grancilla + fillet</t>
  </si>
  <si>
    <t>Chapa artística microperforada</t>
  </si>
  <si>
    <t>Cable Cu antillama 10 mm2 Pirelli</t>
  </si>
  <si>
    <t>Cable Cu antillama 35 mm2 Pirelli</t>
  </si>
  <si>
    <t>Interrupt. difer. 4 x 120 Amp. 300 mA.</t>
  </si>
  <si>
    <t>Llaves termomagneticas 2 x 20A - MG</t>
  </si>
  <si>
    <t>Llaves termomagneticas 4 x 25 A - MG</t>
  </si>
  <si>
    <t>Luminaria cuadrada 1x18w</t>
  </si>
  <si>
    <t>Reflector Led 20w</t>
  </si>
  <si>
    <t>Reflector Led 150w</t>
  </si>
  <si>
    <t>TERMOTANQUE ELECTRICO 80 lts</t>
  </si>
  <si>
    <t>Cámara séptica</t>
  </si>
  <si>
    <t>Pozos Absorventes y conexiones</t>
  </si>
  <si>
    <t>Tanque 2500 ltrs</t>
  </si>
  <si>
    <t xml:space="preserve">Equipo de bombeo  </t>
  </si>
  <si>
    <t>Lavamanos AºIº</t>
  </si>
  <si>
    <t>Sistema de Bombeo Sanitario</t>
  </si>
  <si>
    <t>Sistema de Bombeo de Servicio Contra Incendio</t>
  </si>
  <si>
    <t>Tablero Eléctrico de Servicio Contra Incendio</t>
  </si>
  <si>
    <t>Grupo electrogeno para Servicio Contra Incendio</t>
  </si>
  <si>
    <t>Instalación de aire acondicionado Frio - Calor</t>
  </si>
  <si>
    <t>Equipos de Aire Acondicionado 4500 fr</t>
  </si>
  <si>
    <t>Tendido de cañerías</t>
  </si>
  <si>
    <t>Caño PEAD 2 1/2"</t>
  </si>
  <si>
    <t>Caño PEAD 3"</t>
  </si>
  <si>
    <t>Hidrantes, bocas de impulsión</t>
  </si>
  <si>
    <t>Toma de Incendio para Bomberos en Vereda</t>
  </si>
  <si>
    <t>Gabinete Antivàndalo para Hidrantes Completo Manguera 45mm largo 25mtrs</t>
  </si>
  <si>
    <t>Tanques Servicio contra incendio</t>
  </si>
  <si>
    <t>Tanque de Agua Exclusivo para Extincion de Incendio 5000 litros</t>
  </si>
  <si>
    <t>Bicicletero</t>
  </si>
  <si>
    <t>Bebederos</t>
  </si>
  <si>
    <t>Vegetación</t>
  </si>
  <si>
    <t>Rampas de acceso</t>
  </si>
  <si>
    <t>Escalones de acceso</t>
  </si>
  <si>
    <t>Barandas de protección para escalones y rampas</t>
  </si>
  <si>
    <t>ESCUELA SECUNDARIA ULLUM</t>
  </si>
  <si>
    <t>ULLUM - SAN JUAN</t>
  </si>
  <si>
    <t>3.1.10</t>
  </si>
  <si>
    <t>3.2.4</t>
  </si>
  <si>
    <t>4.1.3</t>
  </si>
  <si>
    <t>4.2</t>
  </si>
  <si>
    <t>4.2.2</t>
  </si>
  <si>
    <t>4.5.2</t>
  </si>
  <si>
    <t>4.7</t>
  </si>
  <si>
    <t>4.7.1</t>
  </si>
  <si>
    <t>5.6</t>
  </si>
  <si>
    <t>6.1.1</t>
  </si>
  <si>
    <t>6.1.7</t>
  </si>
  <si>
    <t>6.1.12</t>
  </si>
  <si>
    <t>6.2.2</t>
  </si>
  <si>
    <t>6.2.3</t>
  </si>
  <si>
    <t>6.2.9</t>
  </si>
  <si>
    <t>12.3.2</t>
  </si>
  <si>
    <t>12.3.3</t>
  </si>
  <si>
    <t>14.2</t>
  </si>
  <si>
    <t>14.2.1</t>
  </si>
  <si>
    <t>14.2.2</t>
  </si>
  <si>
    <t>17.1.1</t>
  </si>
  <si>
    <t>17.1.2</t>
  </si>
  <si>
    <t>17.1.4</t>
  </si>
  <si>
    <t>19.2</t>
  </si>
  <si>
    <t>20.3</t>
  </si>
  <si>
    <t>20.4</t>
  </si>
  <si>
    <t>20.4.1</t>
  </si>
  <si>
    <t>20.4.2</t>
  </si>
  <si>
    <t>20.5</t>
  </si>
  <si>
    <t>20.5.4</t>
  </si>
  <si>
    <t>22.1</t>
  </si>
  <si>
    <t>22.1.1</t>
  </si>
  <si>
    <t>22.1.2</t>
  </si>
  <si>
    <t>22.2</t>
  </si>
  <si>
    <t>22.2.1</t>
  </si>
  <si>
    <t>22.2.2</t>
  </si>
  <si>
    <t>22.2.3</t>
  </si>
  <si>
    <t>22.3</t>
  </si>
  <si>
    <t>22.3.1</t>
  </si>
  <si>
    <t>22.4</t>
  </si>
  <si>
    <t>22.4.1</t>
  </si>
  <si>
    <t>22.4.2</t>
  </si>
  <si>
    <t>22.4.3</t>
  </si>
  <si>
    <t>22.4.4</t>
  </si>
  <si>
    <t>24.1.1</t>
  </si>
  <si>
    <t>24.2.2</t>
  </si>
  <si>
    <t>24.2.3</t>
  </si>
  <si>
    <t>24.2.4</t>
  </si>
  <si>
    <t>17.1.1.1</t>
  </si>
  <si>
    <t>17.1.1.2</t>
  </si>
  <si>
    <t>17.1.2.1</t>
  </si>
  <si>
    <t>17.1.2.2</t>
  </si>
  <si>
    <t>17.1.4.1</t>
  </si>
  <si>
    <t>24.5.1</t>
  </si>
  <si>
    <t>24.5.4</t>
  </si>
  <si>
    <t>24.5.2</t>
  </si>
  <si>
    <t>24.5.3</t>
  </si>
  <si>
    <t>SUBSECRETARIA DE ARQUITECTURA</t>
  </si>
  <si>
    <t>P10</t>
  </si>
  <si>
    <t>P11</t>
  </si>
  <si>
    <t>10.1.1.15</t>
  </si>
  <si>
    <t>10.1.1.16</t>
  </si>
  <si>
    <t>V4</t>
  </si>
  <si>
    <t>10.1.1.17</t>
  </si>
  <si>
    <t>PT1</t>
  </si>
  <si>
    <t>PT2</t>
  </si>
  <si>
    <t>10.1.1.18</t>
  </si>
  <si>
    <t>10.1.1.19</t>
  </si>
  <si>
    <t>Mesa MC-3</t>
  </si>
  <si>
    <t>Silla SM1</t>
  </si>
  <si>
    <t>Armario Metálico</t>
  </si>
  <si>
    <t>mes</t>
  </si>
  <si>
    <t>14.2.3</t>
  </si>
  <si>
    <t>Equipo de Bombeo para servicio contra incendios</t>
  </si>
  <si>
    <t>Escritorio y Silla Docente</t>
  </si>
  <si>
    <t>m</t>
  </si>
  <si>
    <t>Llave Selectora p transferencia GE tetrapolar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</si>
</sst>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PTyCI!$E$329:$Q$329</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PTyCI!$E$330:$Q$330</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PTyCI!$E$332:$Q$332</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PTyCI!$E$333:$Q$333</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2578125" defaultRowHeight="15" customHeight="1" x14ac:dyDescent="0.2"/>
  <cols>
    <col min="1" max="1" width="22" style="228" bestFit="1" customWidth="1"/>
    <col min="2" max="2" width="6.140625" style="229" customWidth="1"/>
    <col min="3" max="3" width="1.42578125" style="228" customWidth="1"/>
    <col min="4" max="4" width="2.7109375" style="229" customWidth="1"/>
    <col min="5" max="5" width="33.85546875" style="228" customWidth="1"/>
    <col min="6" max="16384" width="11.42578125" style="228"/>
  </cols>
  <sheetData>
    <row r="1" spans="1:5" s="226" customFormat="1" ht="15" customHeight="1" x14ac:dyDescent="0.2">
      <c r="B1" s="227" t="s">
        <v>489</v>
      </c>
      <c r="D1" s="227"/>
    </row>
    <row r="3" spans="1:5" ht="15" customHeight="1" x14ac:dyDescent="0.2">
      <c r="A3" s="311" t="s">
        <v>318</v>
      </c>
      <c r="B3" s="229" t="s">
        <v>48</v>
      </c>
      <c r="C3" s="230"/>
      <c r="D3" s="230"/>
      <c r="E3" s="311" t="s">
        <v>49</v>
      </c>
    </row>
    <row r="4" spans="1:5" ht="15" customHeight="1" x14ac:dyDescent="0.2">
      <c r="A4" s="311"/>
      <c r="B4" s="229" t="s">
        <v>50</v>
      </c>
      <c r="C4" s="230"/>
      <c r="D4" s="230"/>
      <c r="E4" s="311"/>
    </row>
    <row r="5" spans="1:5" ht="15" customHeight="1" x14ac:dyDescent="0.2">
      <c r="A5" s="227"/>
      <c r="B5" s="227"/>
      <c r="C5" s="227"/>
      <c r="D5" s="227"/>
      <c r="E5" s="227"/>
    </row>
    <row r="6" spans="1:5" ht="15" customHeight="1" x14ac:dyDescent="0.2">
      <c r="A6" s="229" t="str">
        <f t="shared" ref="A6:A69" si="0">CONCATENATE("INDEC-CM - ",B6,C6,D6)</f>
        <v>INDEC-CM - 37210-51</v>
      </c>
      <c r="B6" s="229">
        <v>37210</v>
      </c>
      <c r="C6" s="97" t="s">
        <v>51</v>
      </c>
      <c r="D6" s="229">
        <v>51</v>
      </c>
      <c r="E6" s="228" t="s">
        <v>52</v>
      </c>
    </row>
    <row r="7" spans="1:5" ht="15" customHeight="1" x14ac:dyDescent="0.2">
      <c r="A7" s="229" t="str">
        <f t="shared" si="0"/>
        <v>INDEC-CM - 37210-52</v>
      </c>
      <c r="B7" s="229">
        <v>37210</v>
      </c>
      <c r="C7" s="97" t="s">
        <v>51</v>
      </c>
      <c r="D7" s="229">
        <v>52</v>
      </c>
      <c r="E7" s="228" t="s">
        <v>53</v>
      </c>
    </row>
    <row r="8" spans="1:5" ht="15" customHeight="1" x14ac:dyDescent="0.2">
      <c r="A8" s="229" t="str">
        <f t="shared" si="0"/>
        <v>INDEC-CM - 42911-81</v>
      </c>
      <c r="B8" s="229">
        <v>42911</v>
      </c>
      <c r="C8" s="97" t="s">
        <v>51</v>
      </c>
      <c r="D8" s="229">
        <v>81</v>
      </c>
      <c r="E8" s="231" t="s">
        <v>54</v>
      </c>
    </row>
    <row r="9" spans="1:5" ht="15" customHeight="1" x14ac:dyDescent="0.2">
      <c r="A9" s="229" t="str">
        <f t="shared" si="0"/>
        <v>INDEC-CM - 41242-11</v>
      </c>
      <c r="B9" s="229">
        <v>41242</v>
      </c>
      <c r="C9" s="97" t="s">
        <v>51</v>
      </c>
      <c r="D9" s="229">
        <v>11</v>
      </c>
      <c r="E9" s="231" t="s">
        <v>55</v>
      </c>
    </row>
    <row r="10" spans="1:5" ht="15" customHeight="1" x14ac:dyDescent="0.2">
      <c r="A10" s="229" t="str">
        <f t="shared" si="0"/>
        <v>INDEC-CM - 37440-21</v>
      </c>
      <c r="B10" s="229">
        <v>37440</v>
      </c>
      <c r="C10" s="97" t="s">
        <v>51</v>
      </c>
      <c r="D10" s="229">
        <v>21</v>
      </c>
      <c r="E10" s="228" t="s">
        <v>56</v>
      </c>
    </row>
    <row r="11" spans="1:5" ht="15" customHeight="1" x14ac:dyDescent="0.2">
      <c r="A11" s="229" t="str">
        <f t="shared" si="0"/>
        <v>INDEC-CM - 38130-13</v>
      </c>
      <c r="B11" s="229">
        <v>38130</v>
      </c>
      <c r="C11" s="97" t="s">
        <v>51</v>
      </c>
      <c r="D11" s="229">
        <v>13</v>
      </c>
      <c r="E11" s="231" t="s">
        <v>57</v>
      </c>
    </row>
    <row r="12" spans="1:5" ht="15" customHeight="1" x14ac:dyDescent="0.2">
      <c r="A12" s="229" t="str">
        <f t="shared" si="0"/>
        <v>INDEC-CM - 38130-12</v>
      </c>
      <c r="B12" s="229">
        <v>38130</v>
      </c>
      <c r="C12" s="97" t="s">
        <v>51</v>
      </c>
      <c r="D12" s="229">
        <v>12</v>
      </c>
      <c r="E12" s="231" t="s">
        <v>58</v>
      </c>
    </row>
    <row r="13" spans="1:5" ht="15" customHeight="1" x14ac:dyDescent="0.2">
      <c r="A13" s="229" t="str">
        <f t="shared" si="0"/>
        <v>INDEC-CM - 38130-11</v>
      </c>
      <c r="B13" s="229">
        <v>38130</v>
      </c>
      <c r="C13" s="97" t="s">
        <v>51</v>
      </c>
      <c r="D13" s="229">
        <v>11</v>
      </c>
      <c r="E13" s="231" t="s">
        <v>59</v>
      </c>
    </row>
    <row r="14" spans="1:5" ht="15" customHeight="1" x14ac:dyDescent="0.2">
      <c r="A14" s="229" t="str">
        <f t="shared" si="0"/>
        <v>INDEC-CM - 27230-11</v>
      </c>
      <c r="B14" s="229">
        <v>27230</v>
      </c>
      <c r="C14" s="97" t="s">
        <v>51</v>
      </c>
      <c r="D14" s="229">
        <v>11</v>
      </c>
      <c r="E14" s="231" t="s">
        <v>60</v>
      </c>
    </row>
    <row r="15" spans="1:5" ht="15" customHeight="1" x14ac:dyDescent="0.2">
      <c r="A15" s="229" t="str">
        <f t="shared" si="0"/>
        <v>INDEC-CM - 44821-11</v>
      </c>
      <c r="B15" s="229">
        <v>44821</v>
      </c>
      <c r="C15" s="97" t="s">
        <v>51</v>
      </c>
      <c r="D15" s="229">
        <v>11</v>
      </c>
      <c r="E15" s="228" t="s">
        <v>61</v>
      </c>
    </row>
    <row r="16" spans="1:5" ht="15" customHeight="1" x14ac:dyDescent="0.2">
      <c r="A16" s="229" t="str">
        <f t="shared" si="0"/>
        <v>INDEC-CM - 37560-11</v>
      </c>
      <c r="B16" s="229">
        <v>37560</v>
      </c>
      <c r="C16" s="97" t="s">
        <v>51</v>
      </c>
      <c r="D16" s="229">
        <v>11</v>
      </c>
      <c r="E16" s="231" t="s">
        <v>62</v>
      </c>
    </row>
    <row r="17" spans="1:496" ht="15" customHeight="1" x14ac:dyDescent="0.2">
      <c r="A17" s="229" t="str">
        <f t="shared" si="0"/>
        <v>INDEC-CM - 15400-11</v>
      </c>
      <c r="B17" s="229">
        <v>15400</v>
      </c>
      <c r="C17" s="97" t="s">
        <v>51</v>
      </c>
      <c r="D17" s="229">
        <v>11</v>
      </c>
      <c r="E17" s="231" t="s">
        <v>63</v>
      </c>
    </row>
    <row r="18" spans="1:496" ht="15" customHeight="1" x14ac:dyDescent="0.2">
      <c r="A18" s="229" t="str">
        <f t="shared" si="0"/>
        <v>INDEC-CM - 15310-11</v>
      </c>
      <c r="B18" s="229">
        <v>15310</v>
      </c>
      <c r="C18" s="97" t="s">
        <v>51</v>
      </c>
      <c r="D18" s="229">
        <v>11</v>
      </c>
      <c r="E18" s="228" t="s">
        <v>64</v>
      </c>
    </row>
    <row r="19" spans="1:496" ht="15" customHeight="1" x14ac:dyDescent="0.2">
      <c r="A19" s="229" t="str">
        <f t="shared" si="0"/>
        <v>INDEC-CM - 46531-11</v>
      </c>
      <c r="B19" s="229">
        <v>46531</v>
      </c>
      <c r="C19" s="97" t="s">
        <v>51</v>
      </c>
      <c r="D19" s="229">
        <v>11</v>
      </c>
      <c r="E19" s="231" t="s">
        <v>65</v>
      </c>
    </row>
    <row r="20" spans="1:496" ht="15" customHeight="1" x14ac:dyDescent="0.2">
      <c r="A20" s="229" t="str">
        <f t="shared" si="0"/>
        <v>INDEC-CM - 43540-11</v>
      </c>
      <c r="B20" s="229">
        <v>43540</v>
      </c>
      <c r="C20" s="97" t="s">
        <v>51</v>
      </c>
      <c r="D20" s="229">
        <v>11</v>
      </c>
      <c r="E20" s="228" t="s">
        <v>66</v>
      </c>
    </row>
    <row r="21" spans="1:496" ht="15" customHeight="1" x14ac:dyDescent="0.2">
      <c r="A21" s="229" t="str">
        <f t="shared" si="0"/>
        <v>INDEC-CM - 43540-12</v>
      </c>
      <c r="B21" s="229">
        <v>43540</v>
      </c>
      <c r="C21" s="97" t="s">
        <v>51</v>
      </c>
      <c r="D21" s="229">
        <v>12</v>
      </c>
      <c r="E21" s="228" t="s">
        <v>67</v>
      </c>
    </row>
    <row r="22" spans="1:496" s="234" customFormat="1" ht="15" customHeight="1" x14ac:dyDescent="0.2">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
      <c r="A25" s="229" t="str">
        <f t="shared" si="0"/>
        <v>INDEC-CM - 37690-11</v>
      </c>
      <c r="B25" s="229">
        <v>37690</v>
      </c>
      <c r="C25" s="97" t="s">
        <v>51</v>
      </c>
      <c r="D25" s="229">
        <v>11</v>
      </c>
      <c r="E25" s="228" t="s">
        <v>68</v>
      </c>
    </row>
    <row r="26" spans="1:496" ht="15" customHeight="1" x14ac:dyDescent="0.2">
      <c r="A26" s="229" t="str">
        <f t="shared" si="0"/>
        <v>INDEC-CM - 42911-11</v>
      </c>
      <c r="B26" s="229">
        <v>42911</v>
      </c>
      <c r="C26" s="97" t="s">
        <v>51</v>
      </c>
      <c r="D26" s="229">
        <v>11</v>
      </c>
      <c r="E26" s="228" t="s">
        <v>69</v>
      </c>
    </row>
    <row r="27" spans="1:496" ht="15" customHeight="1" x14ac:dyDescent="0.2">
      <c r="A27" s="229" t="str">
        <f t="shared" si="0"/>
        <v>INDEC-CM - 37129-11</v>
      </c>
      <c r="B27" s="229">
        <v>37129</v>
      </c>
      <c r="C27" s="97" t="s">
        <v>51</v>
      </c>
      <c r="D27" s="229">
        <v>11</v>
      </c>
      <c r="E27" s="228" t="s">
        <v>70</v>
      </c>
    </row>
    <row r="28" spans="1:496" ht="15" customHeight="1" x14ac:dyDescent="0.2">
      <c r="A28" s="229" t="str">
        <f t="shared" si="0"/>
        <v>INDEC-CM - 35110-41</v>
      </c>
      <c r="B28" s="229">
        <v>35110</v>
      </c>
      <c r="C28" s="97" t="s">
        <v>51</v>
      </c>
      <c r="D28" s="229">
        <v>41</v>
      </c>
      <c r="E28" s="228" t="s">
        <v>71</v>
      </c>
    </row>
    <row r="29" spans="1:496" ht="15" customHeight="1" x14ac:dyDescent="0.2">
      <c r="A29" s="229" t="str">
        <f t="shared" si="0"/>
        <v>INDEC-CM - 37210-23</v>
      </c>
      <c r="B29" s="229">
        <v>37210</v>
      </c>
      <c r="C29" s="97" t="s">
        <v>51</v>
      </c>
      <c r="D29" s="229">
        <v>23</v>
      </c>
      <c r="E29" s="228" t="s">
        <v>72</v>
      </c>
    </row>
    <row r="30" spans="1:496" ht="15" customHeight="1" x14ac:dyDescent="0.2">
      <c r="A30" s="229" t="str">
        <f t="shared" si="0"/>
        <v>INDEC-CM - 37210-22</v>
      </c>
      <c r="B30" s="229">
        <v>37210</v>
      </c>
      <c r="C30" s="97" t="s">
        <v>51</v>
      </c>
      <c r="D30" s="229">
        <v>22</v>
      </c>
      <c r="E30" s="228" t="s">
        <v>73</v>
      </c>
    </row>
    <row r="31" spans="1:496" ht="15" customHeight="1" x14ac:dyDescent="0.2">
      <c r="A31" s="229" t="str">
        <f t="shared" si="0"/>
        <v>INDEC-CM - 37210-21</v>
      </c>
      <c r="B31" s="229">
        <v>37210</v>
      </c>
      <c r="C31" s="97" t="s">
        <v>51</v>
      </c>
      <c r="D31" s="229">
        <v>21</v>
      </c>
      <c r="E31" s="228" t="s">
        <v>74</v>
      </c>
    </row>
    <row r="32" spans="1:496" ht="15" customHeight="1" x14ac:dyDescent="0.2">
      <c r="A32" s="229" t="str">
        <f t="shared" si="0"/>
        <v>INDEC-CM - 41543-21</v>
      </c>
      <c r="B32" s="229">
        <v>41543</v>
      </c>
      <c r="C32" s="97" t="s">
        <v>51</v>
      </c>
      <c r="D32" s="229">
        <v>21</v>
      </c>
      <c r="E32" s="228" t="s">
        <v>75</v>
      </c>
    </row>
    <row r="33" spans="1:496" ht="15" customHeight="1" x14ac:dyDescent="0.2">
      <c r="A33" s="229" t="str">
        <f t="shared" si="0"/>
        <v>INDEC-CM - 46340-31</v>
      </c>
      <c r="B33" s="229">
        <v>46340</v>
      </c>
      <c r="C33" s="97" t="s">
        <v>51</v>
      </c>
      <c r="D33" s="229">
        <v>31</v>
      </c>
      <c r="E33" s="228" t="s">
        <v>76</v>
      </c>
    </row>
    <row r="34" spans="1:496" ht="15" customHeight="1" x14ac:dyDescent="0.2">
      <c r="A34" s="229" t="str">
        <f t="shared" si="0"/>
        <v>INDEC-CM - 46320-11</v>
      </c>
      <c r="B34" s="229">
        <v>46320</v>
      </c>
      <c r="C34" s="97" t="s">
        <v>51</v>
      </c>
      <c r="D34" s="229">
        <v>11</v>
      </c>
      <c r="E34" s="228" t="s">
        <v>77</v>
      </c>
    </row>
    <row r="35" spans="1:496" ht="15" customHeight="1" x14ac:dyDescent="0.2">
      <c r="A35" s="229" t="str">
        <f t="shared" si="0"/>
        <v>INDEC-CM - 46340-11</v>
      </c>
      <c r="B35" s="229">
        <v>46340</v>
      </c>
      <c r="C35" s="97" t="s">
        <v>51</v>
      </c>
      <c r="D35" s="229">
        <v>11</v>
      </c>
      <c r="E35" s="228" t="s">
        <v>78</v>
      </c>
    </row>
    <row r="36" spans="1:496" ht="15" customHeight="1" x14ac:dyDescent="0.2">
      <c r="A36" s="229" t="str">
        <f t="shared" si="0"/>
        <v>INDEC-CM - 46340-12</v>
      </c>
      <c r="B36" s="229">
        <v>46340</v>
      </c>
      <c r="C36" s="97" t="s">
        <v>51</v>
      </c>
      <c r="D36" s="229">
        <v>12</v>
      </c>
      <c r="E36" s="228" t="s">
        <v>79</v>
      </c>
    </row>
    <row r="37" spans="1:496" ht="15" customHeight="1" x14ac:dyDescent="0.2">
      <c r="A37" s="229" t="str">
        <f t="shared" si="0"/>
        <v>INDEC-CM - 46340-21</v>
      </c>
      <c r="B37" s="229">
        <v>46340</v>
      </c>
      <c r="C37" s="97" t="s">
        <v>51</v>
      </c>
      <c r="D37" s="229">
        <v>21</v>
      </c>
      <c r="E37" s="228" t="s">
        <v>80</v>
      </c>
    </row>
    <row r="38" spans="1:496" ht="15" customHeight="1" x14ac:dyDescent="0.2">
      <c r="A38" s="229" t="str">
        <f t="shared" si="0"/>
        <v>INDEC-CM - 46212-21</v>
      </c>
      <c r="B38" s="229">
        <v>46212</v>
      </c>
      <c r="C38" s="97" t="s">
        <v>51</v>
      </c>
      <c r="D38" s="229">
        <v>21</v>
      </c>
      <c r="E38" s="228" t="s">
        <v>81</v>
      </c>
    </row>
    <row r="39" spans="1:496" ht="15" customHeight="1" x14ac:dyDescent="0.2">
      <c r="A39" s="229" t="str">
        <f t="shared" si="0"/>
        <v>INDEC-CM - 42999-23</v>
      </c>
      <c r="B39" s="229">
        <v>42999</v>
      </c>
      <c r="C39" s="97" t="s">
        <v>51</v>
      </c>
      <c r="D39" s="229">
        <v>23</v>
      </c>
      <c r="E39" s="228" t="s">
        <v>82</v>
      </c>
    </row>
    <row r="40" spans="1:496" ht="15" customHeight="1" x14ac:dyDescent="0.2">
      <c r="A40" s="229" t="str">
        <f t="shared" si="0"/>
        <v>INDEC-CM - 42999-21</v>
      </c>
      <c r="B40" s="229">
        <v>42999</v>
      </c>
      <c r="C40" s="97" t="s">
        <v>51</v>
      </c>
      <c r="D40" s="229">
        <v>21</v>
      </c>
      <c r="E40" s="228" t="s">
        <v>83</v>
      </c>
    </row>
    <row r="41" spans="1:496" ht="15" customHeight="1" x14ac:dyDescent="0.2">
      <c r="A41" s="229" t="str">
        <f t="shared" si="0"/>
        <v>INDEC-CM - 42999-31</v>
      </c>
      <c r="B41" s="229">
        <v>42999</v>
      </c>
      <c r="C41" s="97" t="s">
        <v>51</v>
      </c>
      <c r="D41" s="229">
        <v>31</v>
      </c>
      <c r="E41" s="228" t="s">
        <v>84</v>
      </c>
    </row>
    <row r="42" spans="1:496" ht="15" customHeight="1" x14ac:dyDescent="0.2">
      <c r="A42" s="229" t="str">
        <f t="shared" si="0"/>
        <v>INDEC-CM - 42999-22</v>
      </c>
      <c r="B42" s="229">
        <v>42999</v>
      </c>
      <c r="C42" s="97" t="s">
        <v>51</v>
      </c>
      <c r="D42" s="229">
        <v>22</v>
      </c>
      <c r="E42" s="228" t="s">
        <v>85</v>
      </c>
    </row>
    <row r="43" spans="1:496" s="234" customFormat="1" ht="15" customHeight="1" x14ac:dyDescent="0.2">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
      <c r="A46" s="229" t="str">
        <f t="shared" si="0"/>
        <v>INDEC-CM - 37420-11</v>
      </c>
      <c r="B46" s="229">
        <v>37420</v>
      </c>
      <c r="C46" s="97" t="s">
        <v>51</v>
      </c>
      <c r="D46" s="229">
        <v>11</v>
      </c>
      <c r="E46" s="228" t="s">
        <v>86</v>
      </c>
    </row>
    <row r="47" spans="1:496" ht="15" customHeight="1" x14ac:dyDescent="0.2">
      <c r="A47" s="229" t="str">
        <f t="shared" si="0"/>
        <v>INDEC-CM - 37420-12</v>
      </c>
      <c r="B47" s="229">
        <v>37420</v>
      </c>
      <c r="C47" s="97" t="s">
        <v>51</v>
      </c>
      <c r="D47" s="229">
        <v>12</v>
      </c>
      <c r="E47" s="228" t="s">
        <v>87</v>
      </c>
    </row>
    <row r="48" spans="1:496" ht="15" customHeight="1" x14ac:dyDescent="0.2">
      <c r="A48" s="229" t="str">
        <f t="shared" si="0"/>
        <v>INDEC-CM - 44822-11</v>
      </c>
      <c r="B48" s="229">
        <v>44822</v>
      </c>
      <c r="C48" s="97" t="s">
        <v>51</v>
      </c>
      <c r="D48" s="229">
        <v>11</v>
      </c>
      <c r="E48" s="228" t="s">
        <v>88</v>
      </c>
    </row>
    <row r="49" spans="1:5" ht="15" customHeight="1" x14ac:dyDescent="0.2">
      <c r="A49" s="229" t="str">
        <f t="shared" si="0"/>
        <v>INDEC-CM - 44826-11</v>
      </c>
      <c r="B49" s="229">
        <v>44826</v>
      </c>
      <c r="C49" s="97" t="s">
        <v>51</v>
      </c>
      <c r="D49" s="229">
        <v>11</v>
      </c>
      <c r="E49" s="228" t="s">
        <v>89</v>
      </c>
    </row>
    <row r="50" spans="1:5" ht="15" customHeight="1" x14ac:dyDescent="0.2">
      <c r="A50" s="229" t="str">
        <f t="shared" si="0"/>
        <v>INDEC-CM - 44826-12</v>
      </c>
      <c r="B50" s="229">
        <v>44826</v>
      </c>
      <c r="C50" s="97" t="s">
        <v>51</v>
      </c>
      <c r="D50" s="229">
        <v>12</v>
      </c>
      <c r="E50" s="228" t="s">
        <v>90</v>
      </c>
    </row>
    <row r="51" spans="1:5" ht="15" customHeight="1" x14ac:dyDescent="0.2">
      <c r="A51" s="229" t="str">
        <f t="shared" si="0"/>
        <v>INDEC-CM - 42911-21</v>
      </c>
      <c r="B51" s="229">
        <v>42911</v>
      </c>
      <c r="C51" s="97" t="s">
        <v>51</v>
      </c>
      <c r="D51" s="229">
        <v>21</v>
      </c>
      <c r="E51" s="228" t="s">
        <v>91</v>
      </c>
    </row>
    <row r="52" spans="1:5" ht="15" customHeight="1" x14ac:dyDescent="0.2">
      <c r="A52" s="229" t="str">
        <f t="shared" si="0"/>
        <v>INDEC-CM - 41277-21</v>
      </c>
      <c r="B52" s="229">
        <v>41277</v>
      </c>
      <c r="C52" s="97" t="s">
        <v>51</v>
      </c>
      <c r="D52" s="229">
        <v>21</v>
      </c>
      <c r="E52" s="228" t="s">
        <v>92</v>
      </c>
    </row>
    <row r="53" spans="1:5" ht="15" customHeight="1" x14ac:dyDescent="0.2">
      <c r="A53" s="229" t="str">
        <f t="shared" si="0"/>
        <v>INDEC-CM - 41277-11</v>
      </c>
      <c r="B53" s="229">
        <v>41277</v>
      </c>
      <c r="C53" s="97" t="s">
        <v>51</v>
      </c>
      <c r="D53" s="229">
        <v>11</v>
      </c>
      <c r="E53" s="228" t="s">
        <v>93</v>
      </c>
    </row>
    <row r="54" spans="1:5" ht="15" customHeight="1" x14ac:dyDescent="0.2">
      <c r="A54" s="229" t="str">
        <f t="shared" si="0"/>
        <v>INDEC-CM - 41516-11</v>
      </c>
      <c r="B54" s="229">
        <v>41516</v>
      </c>
      <c r="C54" s="97" t="s">
        <v>51</v>
      </c>
      <c r="D54" s="229">
        <v>11</v>
      </c>
      <c r="E54" s="228" t="s">
        <v>94</v>
      </c>
    </row>
    <row r="55" spans="1:5" ht="15" customHeight="1" x14ac:dyDescent="0.2">
      <c r="A55" s="229" t="str">
        <f t="shared" si="0"/>
        <v>INDEC-CM - 41516-12</v>
      </c>
      <c r="B55" s="229">
        <v>41516</v>
      </c>
      <c r="C55" s="97" t="s">
        <v>51</v>
      </c>
      <c r="D55" s="229">
        <v>12</v>
      </c>
      <c r="E55" s="228" t="s">
        <v>95</v>
      </c>
    </row>
    <row r="56" spans="1:5" ht="15" customHeight="1" x14ac:dyDescent="0.2">
      <c r="A56" s="229" t="str">
        <f t="shared" si="0"/>
        <v>INDEC-CM - 41273-11</v>
      </c>
      <c r="B56" s="229">
        <v>41273</v>
      </c>
      <c r="C56" s="97" t="s">
        <v>51</v>
      </c>
      <c r="D56" s="229">
        <v>11</v>
      </c>
      <c r="E56" s="228" t="s">
        <v>96</v>
      </c>
    </row>
    <row r="57" spans="1:5" ht="15" customHeight="1" x14ac:dyDescent="0.2">
      <c r="A57" s="229" t="str">
        <f t="shared" si="0"/>
        <v>INDEC-CM - 41273-12</v>
      </c>
      <c r="B57" s="229">
        <v>41273</v>
      </c>
      <c r="C57" s="97" t="s">
        <v>51</v>
      </c>
      <c r="D57" s="229">
        <v>12</v>
      </c>
      <c r="E57" s="228" t="s">
        <v>97</v>
      </c>
    </row>
    <row r="58" spans="1:5" ht="15" customHeight="1" x14ac:dyDescent="0.2">
      <c r="A58" s="229" t="str">
        <f t="shared" si="0"/>
        <v>INDEC-CM - 41277-41</v>
      </c>
      <c r="B58" s="229">
        <v>41277</v>
      </c>
      <c r="C58" s="97" t="s">
        <v>51</v>
      </c>
      <c r="D58" s="229">
        <v>41</v>
      </c>
      <c r="E58" s="228" t="s">
        <v>98</v>
      </c>
    </row>
    <row r="59" spans="1:5" ht="15" customHeight="1" x14ac:dyDescent="0.2">
      <c r="A59" s="229" t="str">
        <f t="shared" si="0"/>
        <v>INDEC-CM - 41277-31</v>
      </c>
      <c r="B59" s="229">
        <v>41277</v>
      </c>
      <c r="C59" s="97" t="s">
        <v>51</v>
      </c>
      <c r="D59" s="229">
        <v>31</v>
      </c>
      <c r="E59" s="228" t="s">
        <v>99</v>
      </c>
    </row>
    <row r="60" spans="1:5" ht="15" customHeight="1" x14ac:dyDescent="0.2">
      <c r="A60" s="229" t="str">
        <f t="shared" si="0"/>
        <v>INDEC-CM - 41543-11</v>
      </c>
      <c r="B60" s="229">
        <v>41543</v>
      </c>
      <c r="C60" s="97" t="s">
        <v>51</v>
      </c>
      <c r="D60" s="229">
        <v>11</v>
      </c>
      <c r="E60" s="228" t="s">
        <v>100</v>
      </c>
    </row>
    <row r="61" spans="1:5" ht="15" customHeight="1" x14ac:dyDescent="0.2">
      <c r="A61" s="229" t="str">
        <f t="shared" si="0"/>
        <v>INDEC-CM - 36320-21</v>
      </c>
      <c r="B61" s="229">
        <v>36320</v>
      </c>
      <c r="C61" s="97" t="s">
        <v>51</v>
      </c>
      <c r="D61" s="229">
        <v>21</v>
      </c>
      <c r="E61" s="228" t="s">
        <v>101</v>
      </c>
    </row>
    <row r="62" spans="1:5" ht="15" customHeight="1" x14ac:dyDescent="0.2">
      <c r="A62" s="229" t="str">
        <f t="shared" si="0"/>
        <v>INDEC-CM - 36320-22</v>
      </c>
      <c r="B62" s="229">
        <v>36320</v>
      </c>
      <c r="C62" s="97" t="s">
        <v>51</v>
      </c>
      <c r="D62" s="229">
        <v>22</v>
      </c>
      <c r="E62" s="228" t="s">
        <v>102</v>
      </c>
    </row>
    <row r="63" spans="1:5" ht="15" customHeight="1" x14ac:dyDescent="0.2">
      <c r="A63" s="229" t="str">
        <f t="shared" si="0"/>
        <v>INDEC-CM - 36320-11</v>
      </c>
      <c r="B63" s="229">
        <v>36320</v>
      </c>
      <c r="C63" s="97" t="s">
        <v>51</v>
      </c>
      <c r="D63" s="229">
        <v>11</v>
      </c>
      <c r="E63" s="228" t="s">
        <v>103</v>
      </c>
    </row>
    <row r="64" spans="1:5" ht="15" customHeight="1" x14ac:dyDescent="0.2">
      <c r="A64" s="229" t="str">
        <f t="shared" si="0"/>
        <v>INDEC-CM - 36320-12</v>
      </c>
      <c r="B64" s="229">
        <v>36320</v>
      </c>
      <c r="C64" s="97" t="s">
        <v>51</v>
      </c>
      <c r="D64" s="229">
        <v>12</v>
      </c>
      <c r="E64" s="228" t="s">
        <v>104</v>
      </c>
    </row>
    <row r="65" spans="1:496" ht="15" customHeight="1" x14ac:dyDescent="0.2">
      <c r="A65" s="229" t="str">
        <f t="shared" si="0"/>
        <v>INDEC-CM - 15320-11</v>
      </c>
      <c r="B65" s="229">
        <v>15320</v>
      </c>
      <c r="C65" s="97" t="s">
        <v>51</v>
      </c>
      <c r="D65" s="229">
        <v>11</v>
      </c>
      <c r="E65" s="228" t="s">
        <v>105</v>
      </c>
    </row>
    <row r="66" spans="1:496" ht="15" customHeight="1" x14ac:dyDescent="0.2">
      <c r="A66" s="229" t="str">
        <f t="shared" si="0"/>
        <v>INDEC-CM - 37350-61</v>
      </c>
      <c r="B66" s="229">
        <v>37350</v>
      </c>
      <c r="C66" s="97" t="s">
        <v>51</v>
      </c>
      <c r="D66" s="229">
        <v>61</v>
      </c>
      <c r="E66" s="231" t="s">
        <v>106</v>
      </c>
    </row>
    <row r="67" spans="1:496" ht="15" customHeight="1" x14ac:dyDescent="0.2">
      <c r="A67" s="229" t="str">
        <f t="shared" si="0"/>
        <v>INDEC-CM - 37440-31</v>
      </c>
      <c r="B67" s="229">
        <v>37440</v>
      </c>
      <c r="C67" s="97" t="s">
        <v>51</v>
      </c>
      <c r="D67" s="229">
        <v>31</v>
      </c>
      <c r="E67" s="228" t="s">
        <v>107</v>
      </c>
    </row>
    <row r="68" spans="1:496" ht="15" customHeight="1" x14ac:dyDescent="0.2">
      <c r="A68" s="229" t="str">
        <f t="shared" si="0"/>
        <v>INDEC-CM - 37440-11</v>
      </c>
      <c r="B68" s="229">
        <v>37440</v>
      </c>
      <c r="C68" s="97" t="s">
        <v>51</v>
      </c>
      <c r="D68" s="229">
        <v>11</v>
      </c>
      <c r="E68" s="228" t="s">
        <v>108</v>
      </c>
    </row>
    <row r="69" spans="1:496" ht="15" customHeight="1" x14ac:dyDescent="0.2">
      <c r="A69" s="229" t="str">
        <f t="shared" si="0"/>
        <v>INDEC-CM - 44821-21</v>
      </c>
      <c r="B69" s="229">
        <v>44821</v>
      </c>
      <c r="C69" s="97" t="s">
        <v>51</v>
      </c>
      <c r="D69" s="229">
        <v>21</v>
      </c>
      <c r="E69" s="228" t="s">
        <v>109</v>
      </c>
    </row>
    <row r="70" spans="1:496" ht="15" customHeight="1" x14ac:dyDescent="0.2">
      <c r="A70" s="229" t="str">
        <f t="shared" ref="A70:A133" si="1">CONCATENATE("INDEC-CM - ",B70,C70,D70)</f>
        <v>INDEC-CM - 36320-31</v>
      </c>
      <c r="B70" s="229">
        <v>36320</v>
      </c>
      <c r="C70" s="97" t="s">
        <v>51</v>
      </c>
      <c r="D70" s="229">
        <v>31</v>
      </c>
      <c r="E70" s="228" t="s">
        <v>110</v>
      </c>
    </row>
    <row r="71" spans="1:496" ht="15" customHeight="1" x14ac:dyDescent="0.2">
      <c r="A71" s="229" t="str">
        <f t="shared" si="1"/>
        <v>INDEC-CM - 41278-12</v>
      </c>
      <c r="B71" s="229">
        <v>41278</v>
      </c>
      <c r="C71" s="97" t="s">
        <v>51</v>
      </c>
      <c r="D71" s="229">
        <v>12</v>
      </c>
      <c r="E71" s="231" t="s">
        <v>111</v>
      </c>
    </row>
    <row r="72" spans="1:496" ht="15" customHeight="1" x14ac:dyDescent="0.2">
      <c r="A72" s="229" t="str">
        <f t="shared" si="1"/>
        <v>INDEC-CM - 41278-11</v>
      </c>
      <c r="B72" s="229">
        <v>41278</v>
      </c>
      <c r="C72" s="97" t="s">
        <v>51</v>
      </c>
      <c r="D72" s="229">
        <v>11</v>
      </c>
      <c r="E72" s="231" t="s">
        <v>112</v>
      </c>
    </row>
    <row r="73" spans="1:496" ht="15" customHeight="1" x14ac:dyDescent="0.2">
      <c r="A73" s="229" t="str">
        <f t="shared" si="1"/>
        <v>INDEC-CM - 36320-41</v>
      </c>
      <c r="B73" s="229">
        <v>36320</v>
      </c>
      <c r="C73" s="97" t="s">
        <v>51</v>
      </c>
      <c r="D73" s="229">
        <v>41</v>
      </c>
      <c r="E73" s="228" t="s">
        <v>113</v>
      </c>
    </row>
    <row r="74" spans="1:496" ht="15" customHeight="1" x14ac:dyDescent="0.2">
      <c r="A74" s="229" t="str">
        <f t="shared" si="1"/>
        <v>INDEC-CM - 41516-21</v>
      </c>
      <c r="B74" s="229">
        <v>41516</v>
      </c>
      <c r="C74" s="97" t="s">
        <v>51</v>
      </c>
      <c r="D74" s="229">
        <v>21</v>
      </c>
      <c r="E74" s="228" t="s">
        <v>114</v>
      </c>
    </row>
    <row r="75" spans="1:496" s="234" customFormat="1" ht="15" customHeight="1" x14ac:dyDescent="0.2">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
      <c r="A76" s="229" t="str">
        <f t="shared" si="1"/>
        <v>INDEC-CM - 46350-11</v>
      </c>
      <c r="B76" s="229">
        <v>46350</v>
      </c>
      <c r="C76" s="97" t="s">
        <v>51</v>
      </c>
      <c r="D76" s="229">
        <v>11</v>
      </c>
      <c r="E76" s="228" t="s">
        <v>115</v>
      </c>
    </row>
    <row r="77" spans="1:496" ht="15" customHeight="1" x14ac:dyDescent="0.2">
      <c r="A77" s="229" t="str">
        <f t="shared" si="1"/>
        <v>INDEC-CM - 41278-41</v>
      </c>
      <c r="B77" s="229">
        <v>41278</v>
      </c>
      <c r="C77" s="97" t="s">
        <v>51</v>
      </c>
      <c r="D77" s="229">
        <v>41</v>
      </c>
      <c r="E77" s="231" t="s">
        <v>116</v>
      </c>
    </row>
    <row r="78" spans="1:496" ht="15" customHeight="1" x14ac:dyDescent="0.2">
      <c r="A78" s="229" t="str">
        <f t="shared" si="1"/>
        <v>INDEC-CM - 42999-11</v>
      </c>
      <c r="B78" s="229">
        <v>42999</v>
      </c>
      <c r="C78" s="97" t="s">
        <v>51</v>
      </c>
      <c r="D78" s="229">
        <v>11</v>
      </c>
      <c r="E78" s="228" t="s">
        <v>117</v>
      </c>
    </row>
    <row r="79" spans="1:496" ht="15" customHeight="1" x14ac:dyDescent="0.2">
      <c r="A79" s="229" t="str">
        <f t="shared" si="1"/>
        <v>INDEC-CM - 36320-51</v>
      </c>
      <c r="B79" s="229">
        <v>36320</v>
      </c>
      <c r="C79" s="97" t="s">
        <v>51</v>
      </c>
      <c r="D79" s="229">
        <v>51</v>
      </c>
      <c r="E79" s="228" t="s">
        <v>118</v>
      </c>
    </row>
    <row r="80" spans="1:496" ht="15" customHeight="1" x14ac:dyDescent="0.2">
      <c r="A80" s="229" t="str">
        <f t="shared" si="1"/>
        <v>INDEC-CM - 31600-12</v>
      </c>
      <c r="B80" s="229">
        <v>31600</v>
      </c>
      <c r="C80" s="97" t="s">
        <v>51</v>
      </c>
      <c r="D80" s="229">
        <v>12</v>
      </c>
      <c r="E80" s="228" t="s">
        <v>119</v>
      </c>
    </row>
    <row r="81" spans="1:496" ht="15" customHeight="1" x14ac:dyDescent="0.2">
      <c r="A81" s="229" t="str">
        <f t="shared" si="1"/>
        <v>INDEC-CM - 36950-11</v>
      </c>
      <c r="B81" s="229">
        <v>36950</v>
      </c>
      <c r="C81" s="97" t="s">
        <v>51</v>
      </c>
      <c r="D81" s="229">
        <v>11</v>
      </c>
      <c r="E81" s="228" t="s">
        <v>120</v>
      </c>
    </row>
    <row r="82" spans="1:496" ht="15" customHeight="1" x14ac:dyDescent="0.2">
      <c r="A82" s="229" t="str">
        <f t="shared" si="1"/>
        <v>INDEC-CM - 31600-11</v>
      </c>
      <c r="B82" s="229">
        <v>31600</v>
      </c>
      <c r="C82" s="97" t="s">
        <v>51</v>
      </c>
      <c r="D82" s="229">
        <v>11</v>
      </c>
      <c r="E82" s="228" t="s">
        <v>121</v>
      </c>
    </row>
    <row r="83" spans="1:496" ht="15" customHeight="1" x14ac:dyDescent="0.2">
      <c r="A83" s="229" t="str">
        <f t="shared" si="1"/>
        <v>INDEC-CM - 37112-11</v>
      </c>
      <c r="B83" s="229">
        <v>37112</v>
      </c>
      <c r="C83" s="97" t="s">
        <v>51</v>
      </c>
      <c r="D83" s="229">
        <v>11</v>
      </c>
      <c r="E83" s="228" t="s">
        <v>122</v>
      </c>
    </row>
    <row r="84" spans="1:496" ht="15" customHeight="1" x14ac:dyDescent="0.2">
      <c r="A84" s="229" t="str">
        <f t="shared" si="1"/>
        <v>INDEC-CM - 41278-31</v>
      </c>
      <c r="B84" s="229">
        <v>41278</v>
      </c>
      <c r="C84" s="97" t="s">
        <v>51</v>
      </c>
      <c r="D84" s="229">
        <v>31</v>
      </c>
      <c r="E84" s="231" t="s">
        <v>123</v>
      </c>
    </row>
    <row r="85" spans="1:496" ht="15" customHeight="1" x14ac:dyDescent="0.2">
      <c r="A85" s="229" t="str">
        <f t="shared" si="1"/>
        <v>INDEC-CM - 41278-13</v>
      </c>
      <c r="B85" s="229">
        <v>41278</v>
      </c>
      <c r="C85" s="97" t="s">
        <v>51</v>
      </c>
      <c r="D85" s="229">
        <v>13</v>
      </c>
      <c r="E85" s="231" t="s">
        <v>124</v>
      </c>
    </row>
    <row r="86" spans="1:496" ht="15" customHeight="1" x14ac:dyDescent="0.2">
      <c r="A86" s="229" t="str">
        <f t="shared" si="1"/>
        <v>INDEC-CM - 37570-11</v>
      </c>
      <c r="B86" s="229">
        <v>37570</v>
      </c>
      <c r="C86" s="97" t="s">
        <v>51</v>
      </c>
      <c r="D86" s="229">
        <v>11</v>
      </c>
      <c r="E86" s="231" t="s">
        <v>125</v>
      </c>
    </row>
    <row r="87" spans="1:496" ht="15" customHeight="1" x14ac:dyDescent="0.2">
      <c r="A87" s="229" t="str">
        <f t="shared" si="1"/>
        <v>INDEC-CM - 43220-11</v>
      </c>
      <c r="B87" s="229">
        <v>43220</v>
      </c>
      <c r="C87" s="97" t="s">
        <v>51</v>
      </c>
      <c r="D87" s="229">
        <v>11</v>
      </c>
      <c r="E87" s="228" t="s">
        <v>126</v>
      </c>
    </row>
    <row r="88" spans="1:496" ht="15" customHeight="1" x14ac:dyDescent="0.2">
      <c r="A88" s="229" t="str">
        <f t="shared" si="1"/>
        <v>INDEC-CM - 43220-12</v>
      </c>
      <c r="B88" s="229">
        <v>43220</v>
      </c>
      <c r="C88" s="97" t="s">
        <v>51</v>
      </c>
      <c r="D88" s="229">
        <v>12</v>
      </c>
      <c r="E88" s="228" t="s">
        <v>127</v>
      </c>
    </row>
    <row r="89" spans="1:496" ht="15" customHeight="1" x14ac:dyDescent="0.2">
      <c r="A89" s="229" t="str">
        <f t="shared" si="1"/>
        <v>INDEC-CM - 43220-21</v>
      </c>
      <c r="B89" s="229">
        <v>43220</v>
      </c>
      <c r="C89" s="97" t="s">
        <v>51</v>
      </c>
      <c r="D89" s="229">
        <v>21</v>
      </c>
      <c r="E89" s="228" t="s">
        <v>128</v>
      </c>
    </row>
    <row r="90" spans="1:496" ht="15" customHeight="1" x14ac:dyDescent="0.2">
      <c r="A90" s="229" t="str">
        <f t="shared" si="1"/>
        <v>INDEC-CM - 43220-22</v>
      </c>
      <c r="B90" s="229">
        <v>43220</v>
      </c>
      <c r="C90" s="97" t="s">
        <v>51</v>
      </c>
      <c r="D90" s="229">
        <v>22</v>
      </c>
      <c r="E90" s="228" t="s">
        <v>129</v>
      </c>
    </row>
    <row r="91" spans="1:496" ht="15" customHeight="1" x14ac:dyDescent="0.2">
      <c r="A91" s="229" t="str">
        <f t="shared" si="1"/>
        <v>INDEC-CM - 43220-23</v>
      </c>
      <c r="B91" s="229">
        <v>43220</v>
      </c>
      <c r="C91" s="97" t="s">
        <v>51</v>
      </c>
      <c r="D91" s="229">
        <v>23</v>
      </c>
      <c r="E91" s="228" t="s">
        <v>130</v>
      </c>
    </row>
    <row r="92" spans="1:496" ht="15" customHeight="1" x14ac:dyDescent="0.2">
      <c r="A92" s="229" t="str">
        <f t="shared" si="1"/>
        <v>INDEC-CM - 43220-31</v>
      </c>
      <c r="B92" s="229">
        <v>43220</v>
      </c>
      <c r="C92" s="97" t="s">
        <v>51</v>
      </c>
      <c r="D92" s="229">
        <v>31</v>
      </c>
      <c r="E92" s="228" t="s">
        <v>131</v>
      </c>
    </row>
    <row r="93" spans="1:496" ht="15" customHeight="1" x14ac:dyDescent="0.2">
      <c r="A93" s="229" t="str">
        <f t="shared" si="1"/>
        <v>INDEC-CM - 43220-32</v>
      </c>
      <c r="B93" s="229">
        <v>43220</v>
      </c>
      <c r="C93" s="97" t="s">
        <v>51</v>
      </c>
      <c r="D93" s="229">
        <v>32</v>
      </c>
      <c r="E93" s="228" t="s">
        <v>132</v>
      </c>
    </row>
    <row r="94" spans="1:496" ht="15" customHeight="1" x14ac:dyDescent="0.2">
      <c r="A94" s="229" t="str">
        <f t="shared" si="1"/>
        <v>INDEC-CM - 41278-32</v>
      </c>
      <c r="B94" s="229">
        <v>41278</v>
      </c>
      <c r="C94" s="97" t="s">
        <v>51</v>
      </c>
      <c r="D94" s="229">
        <v>32</v>
      </c>
      <c r="E94" s="231" t="s">
        <v>133</v>
      </c>
    </row>
    <row r="95" spans="1:496" ht="15" customHeight="1" x14ac:dyDescent="0.2">
      <c r="A95" s="229" t="str">
        <f t="shared" si="1"/>
        <v>INDEC-CM - 36320-32</v>
      </c>
      <c r="B95" s="229">
        <v>36320</v>
      </c>
      <c r="C95" s="97" t="s">
        <v>51</v>
      </c>
      <c r="D95" s="229">
        <v>32</v>
      </c>
      <c r="E95" s="228" t="s">
        <v>134</v>
      </c>
    </row>
    <row r="96" spans="1:496" s="234" customFormat="1" ht="15" customHeight="1" x14ac:dyDescent="0.2">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
      <c r="A97" s="229" t="str">
        <f t="shared" si="1"/>
        <v>INDEC-CM - 35110-11</v>
      </c>
      <c r="B97" s="229">
        <v>35110</v>
      </c>
      <c r="C97" s="97" t="s">
        <v>51</v>
      </c>
      <c r="D97" s="229">
        <v>11</v>
      </c>
      <c r="E97" s="228" t="s">
        <v>135</v>
      </c>
    </row>
    <row r="98" spans="1:496" ht="15" customHeight="1" x14ac:dyDescent="0.2">
      <c r="A98" s="229" t="str">
        <f t="shared" si="1"/>
        <v>INDEC-CM - 35110-12</v>
      </c>
      <c r="B98" s="229">
        <v>35110</v>
      </c>
      <c r="C98" s="97" t="s">
        <v>51</v>
      </c>
      <c r="D98" s="229">
        <v>12</v>
      </c>
      <c r="E98" s="228" t="s">
        <v>136</v>
      </c>
    </row>
    <row r="99" spans="1:496" ht="15" customHeight="1" x14ac:dyDescent="0.2">
      <c r="A99" s="229" t="str">
        <f t="shared" si="1"/>
        <v>INDEC-CM - 35110-21</v>
      </c>
      <c r="B99" s="229">
        <v>35110</v>
      </c>
      <c r="C99" s="97" t="s">
        <v>51</v>
      </c>
      <c r="D99" s="229">
        <v>21</v>
      </c>
      <c r="E99" s="228" t="s">
        <v>137</v>
      </c>
    </row>
    <row r="100" spans="1:496" ht="15" customHeight="1" x14ac:dyDescent="0.2">
      <c r="A100" s="229" t="str">
        <f t="shared" si="1"/>
        <v>INDEC-CM - 35110-22</v>
      </c>
      <c r="B100" s="229">
        <v>35110</v>
      </c>
      <c r="C100" s="97" t="s">
        <v>51</v>
      </c>
      <c r="D100" s="229">
        <v>22</v>
      </c>
      <c r="E100" s="228" t="s">
        <v>138</v>
      </c>
    </row>
    <row r="101" spans="1:496" ht="15" customHeight="1" x14ac:dyDescent="0.2">
      <c r="A101" s="229" t="str">
        <f t="shared" si="1"/>
        <v>INDEC-CM - 41547-11</v>
      </c>
      <c r="B101" s="229">
        <v>41547</v>
      </c>
      <c r="C101" s="97" t="s">
        <v>51</v>
      </c>
      <c r="D101" s="229">
        <v>11</v>
      </c>
      <c r="E101" s="228" t="s">
        <v>139</v>
      </c>
    </row>
    <row r="102" spans="1:496" s="234" customFormat="1" ht="9.75" customHeight="1" x14ac:dyDescent="0.2">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
      <c r="A105" s="229" t="str">
        <f t="shared" si="1"/>
        <v>INDEC-CM - 35110-61</v>
      </c>
      <c r="B105" s="229">
        <v>35110</v>
      </c>
      <c r="C105" s="97" t="s">
        <v>51</v>
      </c>
      <c r="D105" s="229">
        <v>61</v>
      </c>
      <c r="E105" s="228" t="s">
        <v>140</v>
      </c>
    </row>
    <row r="106" spans="1:496" ht="15" customHeight="1" x14ac:dyDescent="0.2">
      <c r="A106" s="229" t="str">
        <f t="shared" si="1"/>
        <v>INDEC-CM - 31600-53</v>
      </c>
      <c r="B106" s="229">
        <v>31600</v>
      </c>
      <c r="C106" s="97" t="s">
        <v>51</v>
      </c>
      <c r="D106" s="229">
        <v>53</v>
      </c>
      <c r="E106" s="228" t="s">
        <v>141</v>
      </c>
    </row>
    <row r="107" spans="1:496" ht="15" customHeight="1" x14ac:dyDescent="0.2">
      <c r="A107" s="229" t="str">
        <f t="shared" si="1"/>
        <v>INDEC-CM - 31600-51</v>
      </c>
      <c r="B107" s="229">
        <v>31600</v>
      </c>
      <c r="C107" s="97" t="s">
        <v>51</v>
      </c>
      <c r="D107" s="229">
        <v>51</v>
      </c>
      <c r="E107" s="228" t="s">
        <v>142</v>
      </c>
    </row>
    <row r="108" spans="1:496" ht="15" customHeight="1" x14ac:dyDescent="0.2">
      <c r="A108" s="229" t="str">
        <f t="shared" si="1"/>
        <v>INDEC-CM - 37550-21</v>
      </c>
      <c r="B108" s="229">
        <v>37550</v>
      </c>
      <c r="C108" s="97" t="s">
        <v>51</v>
      </c>
      <c r="D108" s="229">
        <v>21</v>
      </c>
      <c r="E108" s="228" t="s">
        <v>143</v>
      </c>
    </row>
    <row r="109" spans="1:496" ht="15" customHeight="1" x14ac:dyDescent="0.2">
      <c r="A109" s="229" t="str">
        <f t="shared" si="1"/>
        <v>INDEC-CM - 42999-41</v>
      </c>
      <c r="B109" s="229">
        <v>42999</v>
      </c>
      <c r="C109" s="97" t="s">
        <v>51</v>
      </c>
      <c r="D109" s="229">
        <v>41</v>
      </c>
      <c r="E109" s="228" t="s">
        <v>144</v>
      </c>
    </row>
    <row r="110" spans="1:496" ht="15" customHeight="1" x14ac:dyDescent="0.2">
      <c r="A110" s="229" t="str">
        <f t="shared" si="1"/>
        <v>INDEC-CM - 42911-53</v>
      </c>
      <c r="B110" s="229">
        <v>42911</v>
      </c>
      <c r="C110" s="97" t="s">
        <v>51</v>
      </c>
      <c r="D110" s="229">
        <v>53</v>
      </c>
      <c r="E110" s="228" t="s">
        <v>145</v>
      </c>
    </row>
    <row r="111" spans="1:496" ht="15" customHeight="1" x14ac:dyDescent="0.2">
      <c r="A111" s="229" t="str">
        <f t="shared" si="1"/>
        <v>INDEC-CM - 42911-52</v>
      </c>
      <c r="B111" s="229">
        <v>42911</v>
      </c>
      <c r="C111" s="97" t="s">
        <v>51</v>
      </c>
      <c r="D111" s="229">
        <v>52</v>
      </c>
      <c r="E111" s="228" t="s">
        <v>146</v>
      </c>
    </row>
    <row r="112" spans="1:496" ht="15" customHeight="1" x14ac:dyDescent="0.2">
      <c r="A112" s="229" t="str">
        <f t="shared" si="1"/>
        <v>INDEC-CM - 42911-51</v>
      </c>
      <c r="B112" s="229">
        <v>42911</v>
      </c>
      <c r="C112" s="97" t="s">
        <v>51</v>
      </c>
      <c r="D112" s="229">
        <v>51</v>
      </c>
      <c r="E112" s="228" t="s">
        <v>147</v>
      </c>
    </row>
    <row r="113" spans="1:5" ht="15" customHeight="1" x14ac:dyDescent="0.2">
      <c r="A113" s="229" t="str">
        <f t="shared" si="1"/>
        <v>INDEC-CM - 42911-43</v>
      </c>
      <c r="B113" s="229">
        <v>42911</v>
      </c>
      <c r="C113" s="97" t="s">
        <v>51</v>
      </c>
      <c r="D113" s="229">
        <v>43</v>
      </c>
      <c r="E113" s="228" t="s">
        <v>148</v>
      </c>
    </row>
    <row r="114" spans="1:5" ht="15" customHeight="1" x14ac:dyDescent="0.2">
      <c r="A114" s="229" t="str">
        <f t="shared" si="1"/>
        <v>INDEC-CM - 42911-42</v>
      </c>
      <c r="B114" s="229">
        <v>42911</v>
      </c>
      <c r="C114" s="97" t="s">
        <v>51</v>
      </c>
      <c r="D114" s="229">
        <v>42</v>
      </c>
      <c r="E114" s="228" t="s">
        <v>149</v>
      </c>
    </row>
    <row r="115" spans="1:5" ht="15" customHeight="1" x14ac:dyDescent="0.2">
      <c r="A115" s="229" t="str">
        <f t="shared" si="1"/>
        <v>INDEC-CM - 42911-41</v>
      </c>
      <c r="B115" s="229">
        <v>42911</v>
      </c>
      <c r="C115" s="97" t="s">
        <v>51</v>
      </c>
      <c r="D115" s="229">
        <v>41</v>
      </c>
      <c r="E115" s="228" t="s">
        <v>150</v>
      </c>
    </row>
    <row r="116" spans="1:5" ht="15" customHeight="1" x14ac:dyDescent="0.2">
      <c r="A116" s="229" t="str">
        <f t="shared" si="1"/>
        <v>INDEC-CM - 42911-56</v>
      </c>
      <c r="B116" s="229">
        <v>42911</v>
      </c>
      <c r="C116" s="97" t="s">
        <v>51</v>
      </c>
      <c r="D116" s="229">
        <v>56</v>
      </c>
      <c r="E116" s="228" t="s">
        <v>151</v>
      </c>
    </row>
    <row r="117" spans="1:5" ht="15" customHeight="1" x14ac:dyDescent="0.2">
      <c r="A117" s="229" t="str">
        <f t="shared" si="1"/>
        <v>INDEC-CM - 42911-55</v>
      </c>
      <c r="B117" s="229">
        <v>42911</v>
      </c>
      <c r="C117" s="97" t="s">
        <v>51</v>
      </c>
      <c r="D117" s="229">
        <v>55</v>
      </c>
      <c r="E117" s="228" t="s">
        <v>152</v>
      </c>
    </row>
    <row r="118" spans="1:5" ht="15" customHeight="1" x14ac:dyDescent="0.2">
      <c r="A118" s="229" t="str">
        <f t="shared" si="1"/>
        <v>INDEC-CM - 42911-54</v>
      </c>
      <c r="B118" s="229">
        <v>42911</v>
      </c>
      <c r="C118" s="97" t="s">
        <v>51</v>
      </c>
      <c r="D118" s="229">
        <v>54</v>
      </c>
      <c r="E118" s="228" t="s">
        <v>153</v>
      </c>
    </row>
    <row r="119" spans="1:5" ht="15" customHeight="1" x14ac:dyDescent="0.2">
      <c r="A119" s="229" t="str">
        <f t="shared" si="1"/>
        <v>INDEC-CM - 42911-32</v>
      </c>
      <c r="B119" s="229">
        <v>42911</v>
      </c>
      <c r="C119" s="97" t="s">
        <v>51</v>
      </c>
      <c r="D119" s="229">
        <v>32</v>
      </c>
      <c r="E119" s="228" t="s">
        <v>154</v>
      </c>
    </row>
    <row r="120" spans="1:5" ht="15" customHeight="1" x14ac:dyDescent="0.2">
      <c r="A120" s="229" t="str">
        <f t="shared" si="1"/>
        <v>INDEC-CM - 42911-31</v>
      </c>
      <c r="B120" s="229">
        <v>42911</v>
      </c>
      <c r="C120" s="97" t="s">
        <v>51</v>
      </c>
      <c r="D120" s="229">
        <v>31</v>
      </c>
      <c r="E120" s="228" t="s">
        <v>155</v>
      </c>
    </row>
    <row r="121" spans="1:5" ht="15" customHeight="1" x14ac:dyDescent="0.2">
      <c r="A121" s="229" t="str">
        <f t="shared" si="1"/>
        <v>INDEC-CM - 42911-59</v>
      </c>
      <c r="B121" s="229">
        <v>42911</v>
      </c>
      <c r="C121" s="97" t="s">
        <v>51</v>
      </c>
      <c r="D121" s="229">
        <v>59</v>
      </c>
      <c r="E121" s="228" t="s">
        <v>156</v>
      </c>
    </row>
    <row r="122" spans="1:5" ht="15" customHeight="1" x14ac:dyDescent="0.2">
      <c r="A122" s="229" t="str">
        <f t="shared" si="1"/>
        <v>INDEC-CM - 42911-58</v>
      </c>
      <c r="B122" s="229">
        <v>42911</v>
      </c>
      <c r="C122" s="97" t="s">
        <v>51</v>
      </c>
      <c r="D122" s="229">
        <v>58</v>
      </c>
      <c r="E122" s="231" t="s">
        <v>157</v>
      </c>
    </row>
    <row r="123" spans="1:5" ht="15" customHeight="1" x14ac:dyDescent="0.2">
      <c r="A123" s="229" t="str">
        <f t="shared" si="1"/>
        <v>INDEC-CM - 42911-57</v>
      </c>
      <c r="B123" s="229">
        <v>42911</v>
      </c>
      <c r="C123" s="97" t="s">
        <v>51</v>
      </c>
      <c r="D123" s="229">
        <v>57</v>
      </c>
      <c r="E123" s="231" t="s">
        <v>158</v>
      </c>
    </row>
    <row r="124" spans="1:5" ht="15" customHeight="1" x14ac:dyDescent="0.2">
      <c r="A124" s="229" t="str">
        <f t="shared" si="1"/>
        <v>INDEC-CM - 43923-21</v>
      </c>
      <c r="B124" s="229">
        <v>43923</v>
      </c>
      <c r="C124" s="97" t="s">
        <v>51</v>
      </c>
      <c r="D124" s="229">
        <v>21</v>
      </c>
      <c r="E124" s="231" t="s">
        <v>159</v>
      </c>
    </row>
    <row r="125" spans="1:5" ht="15" customHeight="1" x14ac:dyDescent="0.2">
      <c r="A125" s="229" t="str">
        <f t="shared" si="1"/>
        <v>INDEC-CM - 37510-11</v>
      </c>
      <c r="B125" s="229">
        <v>37510</v>
      </c>
      <c r="C125" s="97" t="s">
        <v>51</v>
      </c>
      <c r="D125" s="229">
        <v>11</v>
      </c>
      <c r="E125" s="228" t="s">
        <v>160</v>
      </c>
    </row>
    <row r="126" spans="1:5" ht="15" customHeight="1" x14ac:dyDescent="0.2">
      <c r="A126" s="229" t="str">
        <f t="shared" si="1"/>
        <v>INDEC-CM - 44821-31</v>
      </c>
      <c r="B126" s="229">
        <v>44821</v>
      </c>
      <c r="C126" s="97" t="s">
        <v>51</v>
      </c>
      <c r="D126" s="229">
        <v>31</v>
      </c>
      <c r="E126" s="228" t="s">
        <v>161</v>
      </c>
    </row>
    <row r="127" spans="1:5" ht="15" customHeight="1" x14ac:dyDescent="0.2">
      <c r="A127" s="229" t="str">
        <f t="shared" si="1"/>
        <v>INDEC-CM - 46531-12</v>
      </c>
      <c r="B127" s="229">
        <v>46531</v>
      </c>
      <c r="C127" s="97" t="s">
        <v>51</v>
      </c>
      <c r="D127" s="229">
        <v>12</v>
      </c>
      <c r="E127" s="231" t="s">
        <v>162</v>
      </c>
    </row>
    <row r="128" spans="1:5" ht="15" customHeight="1" x14ac:dyDescent="0.2">
      <c r="A128" s="229" t="str">
        <f t="shared" si="1"/>
        <v>INDEC-CM - 37210-13</v>
      </c>
      <c r="B128" s="229">
        <v>37210</v>
      </c>
      <c r="C128" s="97" t="s">
        <v>51</v>
      </c>
      <c r="D128" s="229">
        <v>13</v>
      </c>
      <c r="E128" s="228" t="s">
        <v>163</v>
      </c>
    </row>
    <row r="129" spans="1:5" ht="15" customHeight="1" x14ac:dyDescent="0.2">
      <c r="A129" s="229" t="str">
        <f t="shared" si="1"/>
        <v>INDEC-CM - 37210-12</v>
      </c>
      <c r="B129" s="229">
        <v>37210</v>
      </c>
      <c r="C129" s="97" t="s">
        <v>51</v>
      </c>
      <c r="D129" s="229">
        <v>12</v>
      </c>
      <c r="E129" s="228" t="s">
        <v>164</v>
      </c>
    </row>
    <row r="130" spans="1:5" ht="15" customHeight="1" x14ac:dyDescent="0.2">
      <c r="A130" s="229" t="str">
        <f t="shared" si="1"/>
        <v>INDEC-CM - 37210-11</v>
      </c>
      <c r="B130" s="229">
        <v>37210</v>
      </c>
      <c r="C130" s="97" t="s">
        <v>51</v>
      </c>
      <c r="D130" s="229">
        <v>11</v>
      </c>
      <c r="E130" s="231" t="s">
        <v>165</v>
      </c>
    </row>
    <row r="131" spans="1:5" ht="15" customHeight="1" x14ac:dyDescent="0.2">
      <c r="A131" s="229" t="str">
        <f t="shared" si="1"/>
        <v>INDEC-CM - 46212-11</v>
      </c>
      <c r="B131" s="229">
        <v>46212</v>
      </c>
      <c r="C131" s="97" t="s">
        <v>51</v>
      </c>
      <c r="D131" s="229">
        <v>11</v>
      </c>
      <c r="E131" s="228" t="s">
        <v>166</v>
      </c>
    </row>
    <row r="132" spans="1:5" ht="15" customHeight="1" x14ac:dyDescent="0.2">
      <c r="A132" s="229" t="str">
        <f t="shared" si="1"/>
        <v>INDEC-CM - 46212-51</v>
      </c>
      <c r="B132" s="229">
        <v>46212</v>
      </c>
      <c r="C132" s="97" t="s">
        <v>51</v>
      </c>
      <c r="D132" s="229">
        <v>51</v>
      </c>
      <c r="E132" s="228" t="s">
        <v>167</v>
      </c>
    </row>
    <row r="133" spans="1:5" ht="15" customHeight="1" x14ac:dyDescent="0.2">
      <c r="A133" s="229" t="str">
        <f t="shared" si="1"/>
        <v>INDEC-CM - 46212-31</v>
      </c>
      <c r="B133" s="229">
        <v>46212</v>
      </c>
      <c r="C133" s="97" t="s">
        <v>51</v>
      </c>
      <c r="D133" s="229">
        <v>31</v>
      </c>
      <c r="E133" s="228" t="s">
        <v>168</v>
      </c>
    </row>
    <row r="134" spans="1:5" ht="15" customHeight="1" x14ac:dyDescent="0.2">
      <c r="A134" s="229" t="str">
        <f t="shared" ref="A134:A197" si="2">CONCATENATE("INDEC-CM - ",B134,C134,D134)</f>
        <v>INDEC-CM - 46212-41</v>
      </c>
      <c r="B134" s="229">
        <v>46212</v>
      </c>
      <c r="C134" s="97" t="s">
        <v>51</v>
      </c>
      <c r="D134" s="229">
        <v>41</v>
      </c>
      <c r="E134" s="228" t="s">
        <v>169</v>
      </c>
    </row>
    <row r="135" spans="1:5" ht="15" customHeight="1" x14ac:dyDescent="0.2">
      <c r="A135" s="229" t="str">
        <f t="shared" si="2"/>
        <v>INDEC-CM - 42999-51</v>
      </c>
      <c r="B135" s="229">
        <v>42999</v>
      </c>
      <c r="C135" s="97" t="s">
        <v>51</v>
      </c>
      <c r="D135" s="229">
        <v>51</v>
      </c>
      <c r="E135" s="228" t="s">
        <v>170</v>
      </c>
    </row>
    <row r="136" spans="1:5" ht="15" customHeight="1" x14ac:dyDescent="0.2">
      <c r="A136" s="229" t="str">
        <f t="shared" si="2"/>
        <v>INDEC-CM - 35110-51</v>
      </c>
      <c r="B136" s="229">
        <v>35110</v>
      </c>
      <c r="C136" s="97" t="s">
        <v>51</v>
      </c>
      <c r="D136" s="229">
        <v>51</v>
      </c>
      <c r="E136" s="228" t="s">
        <v>171</v>
      </c>
    </row>
    <row r="137" spans="1:5" ht="15" customHeight="1" x14ac:dyDescent="0.2">
      <c r="A137" s="229" t="str">
        <f t="shared" si="2"/>
        <v>INDEC-CM - 37350-11</v>
      </c>
      <c r="B137" s="229">
        <v>37350</v>
      </c>
      <c r="C137" s="97" t="s">
        <v>51</v>
      </c>
      <c r="D137" s="229">
        <v>11</v>
      </c>
      <c r="E137" s="228" t="s">
        <v>172</v>
      </c>
    </row>
    <row r="138" spans="1:5" ht="15" customHeight="1" x14ac:dyDescent="0.2">
      <c r="A138" s="229" t="str">
        <f t="shared" si="2"/>
        <v>INDEC-CM - 37350-41</v>
      </c>
      <c r="B138" s="229">
        <v>37350</v>
      </c>
      <c r="C138" s="97" t="s">
        <v>51</v>
      </c>
      <c r="D138" s="229">
        <v>41</v>
      </c>
      <c r="E138" s="228" t="s">
        <v>173</v>
      </c>
    </row>
    <row r="139" spans="1:5" ht="15" customHeight="1" x14ac:dyDescent="0.2">
      <c r="A139" s="229" t="str">
        <f t="shared" si="2"/>
        <v>INDEC-CM - 37350-21</v>
      </c>
      <c r="B139" s="229">
        <v>37350</v>
      </c>
      <c r="C139" s="97" t="s">
        <v>51</v>
      </c>
      <c r="D139" s="229">
        <v>21</v>
      </c>
      <c r="E139" s="228" t="s">
        <v>174</v>
      </c>
    </row>
    <row r="140" spans="1:5" ht="15" customHeight="1" x14ac:dyDescent="0.2">
      <c r="A140" s="229" t="str">
        <f t="shared" si="2"/>
        <v>INDEC-CM - 37350-31</v>
      </c>
      <c r="B140" s="229">
        <v>37350</v>
      </c>
      <c r="C140" s="97" t="s">
        <v>51</v>
      </c>
      <c r="D140" s="229">
        <v>31</v>
      </c>
      <c r="E140" s="228" t="s">
        <v>175</v>
      </c>
    </row>
    <row r="141" spans="1:5" ht="15" customHeight="1" x14ac:dyDescent="0.2">
      <c r="A141" s="229" t="str">
        <f t="shared" si="2"/>
        <v>INDEC-CM - 37210-32</v>
      </c>
      <c r="B141" s="229">
        <v>37210</v>
      </c>
      <c r="C141" s="97" t="s">
        <v>51</v>
      </c>
      <c r="D141" s="229">
        <v>32</v>
      </c>
      <c r="E141" s="228" t="s">
        <v>176</v>
      </c>
    </row>
    <row r="142" spans="1:5" ht="15" customHeight="1" x14ac:dyDescent="0.2">
      <c r="A142" s="229" t="str">
        <f t="shared" si="2"/>
        <v>INDEC-CM - 37210-31</v>
      </c>
      <c r="B142" s="229">
        <v>37210</v>
      </c>
      <c r="C142" s="97" t="s">
        <v>51</v>
      </c>
      <c r="D142" s="229">
        <v>31</v>
      </c>
      <c r="E142" s="228" t="s">
        <v>177</v>
      </c>
    </row>
    <row r="143" spans="1:5" ht="15" customHeight="1" x14ac:dyDescent="0.2">
      <c r="A143" s="229" t="str">
        <f t="shared" si="2"/>
        <v>INDEC-CM - 37210-33</v>
      </c>
      <c r="B143" s="229">
        <v>37210</v>
      </c>
      <c r="C143" s="97" t="s">
        <v>51</v>
      </c>
      <c r="D143" s="229">
        <v>33</v>
      </c>
      <c r="E143" s="228" t="s">
        <v>178</v>
      </c>
    </row>
    <row r="144" spans="1:5" ht="15" customHeight="1" x14ac:dyDescent="0.2">
      <c r="A144" s="229" t="str">
        <f t="shared" si="2"/>
        <v>INDEC-CM - 31210-41</v>
      </c>
      <c r="B144" s="229">
        <v>31210</v>
      </c>
      <c r="C144" s="97" t="s">
        <v>51</v>
      </c>
      <c r="D144" s="229">
        <v>41</v>
      </c>
      <c r="E144" s="228" t="s">
        <v>179</v>
      </c>
    </row>
    <row r="145" spans="1:5" ht="15" customHeight="1" x14ac:dyDescent="0.2">
      <c r="A145" s="229" t="str">
        <f t="shared" si="2"/>
        <v>INDEC-CM - 43240-21</v>
      </c>
      <c r="B145" s="229">
        <v>43240</v>
      </c>
      <c r="C145" s="97" t="s">
        <v>51</v>
      </c>
      <c r="D145" s="229">
        <v>21</v>
      </c>
      <c r="E145" s="228" t="s">
        <v>180</v>
      </c>
    </row>
    <row r="146" spans="1:5" ht="15" customHeight="1" x14ac:dyDescent="0.2">
      <c r="A146" s="229" t="str">
        <f t="shared" si="2"/>
        <v>INDEC-CM - 43240-32</v>
      </c>
      <c r="B146" s="229">
        <v>43240</v>
      </c>
      <c r="C146" s="97" t="s">
        <v>51</v>
      </c>
      <c r="D146" s="229">
        <v>32</v>
      </c>
      <c r="E146" s="228" t="s">
        <v>181</v>
      </c>
    </row>
    <row r="147" spans="1:5" ht="15" customHeight="1" x14ac:dyDescent="0.2">
      <c r="A147" s="229" t="str">
        <f t="shared" si="2"/>
        <v>INDEC-CM - 43240-31</v>
      </c>
      <c r="B147" s="229">
        <v>43240</v>
      </c>
      <c r="C147" s="97" t="s">
        <v>51</v>
      </c>
      <c r="D147" s="229">
        <v>31</v>
      </c>
      <c r="E147" s="228" t="s">
        <v>182</v>
      </c>
    </row>
    <row r="148" spans="1:5" ht="15" customHeight="1" x14ac:dyDescent="0.2">
      <c r="A148" s="229" t="str">
        <f t="shared" si="2"/>
        <v>INDEC-CM - 43240-41</v>
      </c>
      <c r="B148" s="229">
        <v>43240</v>
      </c>
      <c r="C148" s="97" t="s">
        <v>51</v>
      </c>
      <c r="D148" s="229">
        <v>41</v>
      </c>
      <c r="E148" s="228" t="s">
        <v>183</v>
      </c>
    </row>
    <row r="149" spans="1:5" ht="15" customHeight="1" x14ac:dyDescent="0.2">
      <c r="A149" s="229" t="str">
        <f t="shared" si="2"/>
        <v>INDEC-CM - 37540-32</v>
      </c>
      <c r="B149" s="229">
        <v>37540</v>
      </c>
      <c r="C149" s="97" t="s">
        <v>51</v>
      </c>
      <c r="D149" s="229">
        <v>32</v>
      </c>
      <c r="E149" s="231" t="s">
        <v>184</v>
      </c>
    </row>
    <row r="150" spans="1:5" ht="15" customHeight="1" x14ac:dyDescent="0.2">
      <c r="A150" s="229" t="str">
        <f t="shared" si="2"/>
        <v>INDEC-CM - 37540-31</v>
      </c>
      <c r="B150" s="229">
        <v>37540</v>
      </c>
      <c r="C150" s="97" t="s">
        <v>51</v>
      </c>
      <c r="D150" s="229">
        <v>31</v>
      </c>
      <c r="E150" s="228" t="s">
        <v>185</v>
      </c>
    </row>
    <row r="151" spans="1:5" ht="15" customHeight="1" x14ac:dyDescent="0.2">
      <c r="A151" s="229" t="str">
        <f t="shared" si="2"/>
        <v>INDEC-CM - 31210-21</v>
      </c>
      <c r="B151" s="229">
        <v>31210</v>
      </c>
      <c r="C151" s="97" t="s">
        <v>51</v>
      </c>
      <c r="D151" s="229">
        <v>21</v>
      </c>
      <c r="E151" s="231" t="s">
        <v>186</v>
      </c>
    </row>
    <row r="152" spans="1:5" ht="15" customHeight="1" x14ac:dyDescent="0.2">
      <c r="A152" s="229" t="str">
        <f t="shared" si="2"/>
        <v>INDEC-CM - 42911-61</v>
      </c>
      <c r="B152" s="229">
        <v>42911</v>
      </c>
      <c r="C152" s="97" t="s">
        <v>51</v>
      </c>
      <c r="D152" s="229">
        <v>61</v>
      </c>
      <c r="E152" s="231" t="s">
        <v>187</v>
      </c>
    </row>
    <row r="153" spans="1:5" ht="15" customHeight="1" x14ac:dyDescent="0.2">
      <c r="A153" s="229" t="str">
        <f t="shared" si="2"/>
        <v>INDEC-CM - 43923-11</v>
      </c>
      <c r="B153" s="229">
        <v>43923</v>
      </c>
      <c r="C153" s="97" t="s">
        <v>51</v>
      </c>
      <c r="D153" s="229">
        <v>11</v>
      </c>
      <c r="E153" s="231" t="s">
        <v>188</v>
      </c>
    </row>
    <row r="154" spans="1:5" ht="15" customHeight="1" x14ac:dyDescent="0.2">
      <c r="A154" s="229" t="str">
        <f t="shared" si="2"/>
        <v>INDEC-CM - 37930-12</v>
      </c>
      <c r="B154" s="229">
        <v>37930</v>
      </c>
      <c r="C154" s="97" t="s">
        <v>51</v>
      </c>
      <c r="D154" s="229">
        <v>12</v>
      </c>
      <c r="E154" s="228" t="s">
        <v>189</v>
      </c>
    </row>
    <row r="155" spans="1:5" ht="15" customHeight="1" x14ac:dyDescent="0.2">
      <c r="A155" s="229" t="str">
        <f t="shared" si="2"/>
        <v>INDEC-CM - 37930-11</v>
      </c>
      <c r="B155" s="229">
        <v>37930</v>
      </c>
      <c r="C155" s="97" t="s">
        <v>51</v>
      </c>
      <c r="D155" s="229">
        <v>11</v>
      </c>
      <c r="E155" s="228" t="s">
        <v>190</v>
      </c>
    </row>
    <row r="156" spans="1:5" ht="15" customHeight="1" x14ac:dyDescent="0.2">
      <c r="A156" s="229" t="str">
        <f t="shared" si="2"/>
        <v>INDEC-CM - 42999-61</v>
      </c>
      <c r="B156" s="229">
        <v>42999</v>
      </c>
      <c r="C156" s="97" t="s">
        <v>51</v>
      </c>
      <c r="D156" s="229">
        <v>61</v>
      </c>
      <c r="E156" s="231" t="s">
        <v>191</v>
      </c>
    </row>
    <row r="157" spans="1:5" ht="15" customHeight="1" x14ac:dyDescent="0.2">
      <c r="A157" s="229" t="str">
        <f t="shared" si="2"/>
        <v>INDEC-CM - 42999-62</v>
      </c>
      <c r="B157" s="229">
        <v>42999</v>
      </c>
      <c r="C157" s="97" t="s">
        <v>51</v>
      </c>
      <c r="D157" s="229">
        <v>62</v>
      </c>
      <c r="E157" s="231" t="s">
        <v>192</v>
      </c>
    </row>
    <row r="158" spans="1:5" ht="15" customHeight="1" x14ac:dyDescent="0.2">
      <c r="A158" s="229" t="str">
        <f t="shared" si="2"/>
        <v>INDEC-CM - 37610-11</v>
      </c>
      <c r="B158" s="229">
        <v>37610</v>
      </c>
      <c r="C158" s="97" t="s">
        <v>51</v>
      </c>
      <c r="D158" s="229">
        <v>11</v>
      </c>
      <c r="E158" s="231" t="s">
        <v>193</v>
      </c>
    </row>
    <row r="159" spans="1:5" ht="15" customHeight="1" x14ac:dyDescent="0.2">
      <c r="A159" s="229" t="str">
        <f t="shared" si="2"/>
        <v>INDEC-CM - 37610-12</v>
      </c>
      <c r="B159" s="229">
        <v>37610</v>
      </c>
      <c r="C159" s="97" t="s">
        <v>51</v>
      </c>
      <c r="D159" s="229">
        <v>12</v>
      </c>
      <c r="E159" s="231" t="s">
        <v>194</v>
      </c>
    </row>
    <row r="160" spans="1:5" ht="15" customHeight="1" x14ac:dyDescent="0.2">
      <c r="A160" s="229" t="str">
        <f t="shared" si="2"/>
        <v>INDEC-CM - 42943-11</v>
      </c>
      <c r="B160" s="229">
        <v>42943</v>
      </c>
      <c r="C160" s="97" t="s">
        <v>51</v>
      </c>
      <c r="D160" s="229">
        <v>11</v>
      </c>
      <c r="E160" s="231" t="s">
        <v>195</v>
      </c>
    </row>
    <row r="161" spans="1:496" ht="15" customHeight="1" x14ac:dyDescent="0.2">
      <c r="A161" s="229" t="str">
        <f t="shared" si="2"/>
        <v>INDEC-CM - 37540-11</v>
      </c>
      <c r="B161" s="229">
        <v>37540</v>
      </c>
      <c r="C161" s="97" t="s">
        <v>51</v>
      </c>
      <c r="D161" s="229">
        <v>11</v>
      </c>
      <c r="E161" s="228" t="s">
        <v>196</v>
      </c>
    </row>
    <row r="162" spans="1:496" ht="15" customHeight="1" x14ac:dyDescent="0.2">
      <c r="A162" s="229" t="str">
        <f t="shared" si="2"/>
        <v>INDEC-CM - 38130-16</v>
      </c>
      <c r="B162" s="229">
        <v>38130</v>
      </c>
      <c r="C162" s="97" t="s">
        <v>51</v>
      </c>
      <c r="D162" s="229">
        <v>16</v>
      </c>
      <c r="E162" s="231" t="s">
        <v>197</v>
      </c>
    </row>
    <row r="163" spans="1:496" ht="15" customHeight="1" x14ac:dyDescent="0.2">
      <c r="A163" s="229" t="str">
        <f t="shared" si="2"/>
        <v>INDEC-CM - 38130-15</v>
      </c>
      <c r="B163" s="229">
        <v>38130</v>
      </c>
      <c r="C163" s="97" t="s">
        <v>51</v>
      </c>
      <c r="D163" s="229">
        <v>15</v>
      </c>
      <c r="E163" s="231" t="s">
        <v>198</v>
      </c>
    </row>
    <row r="164" spans="1:496" ht="15" customHeight="1" x14ac:dyDescent="0.2">
      <c r="A164" s="229" t="str">
        <f t="shared" si="2"/>
        <v>INDEC-CM - 38130-14</v>
      </c>
      <c r="B164" s="229">
        <v>38130</v>
      </c>
      <c r="C164" s="97" t="s">
        <v>51</v>
      </c>
      <c r="D164" s="229">
        <v>14</v>
      </c>
      <c r="E164" s="231" t="s">
        <v>199</v>
      </c>
    </row>
    <row r="165" spans="1:496" ht="15" customHeight="1" x14ac:dyDescent="0.2">
      <c r="A165" s="229" t="str">
        <f t="shared" si="2"/>
        <v>INDEC-CM - 35490-11</v>
      </c>
      <c r="B165" s="229">
        <v>35490</v>
      </c>
      <c r="C165" s="97" t="s">
        <v>51</v>
      </c>
      <c r="D165" s="229">
        <v>11</v>
      </c>
      <c r="E165" s="228" t="s">
        <v>200</v>
      </c>
    </row>
    <row r="166" spans="1:496" ht="15" customHeight="1" x14ac:dyDescent="0.2">
      <c r="A166" s="229" t="str">
        <f t="shared" si="2"/>
        <v>INDEC-CM - 41251-11</v>
      </c>
      <c r="B166" s="229">
        <v>41251</v>
      </c>
      <c r="C166" s="97" t="s">
        <v>51</v>
      </c>
      <c r="D166" s="229">
        <v>11</v>
      </c>
      <c r="E166" s="231" t="s">
        <v>201</v>
      </c>
    </row>
    <row r="167" spans="1:496" s="234" customFormat="1" ht="15" customHeight="1" x14ac:dyDescent="0.2">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
      <c r="A168" s="229" t="str">
        <f t="shared" si="2"/>
        <v>INDEC-CM - 42911-71</v>
      </c>
      <c r="B168" s="229">
        <v>42911</v>
      </c>
      <c r="C168" s="97" t="s">
        <v>51</v>
      </c>
      <c r="D168" s="229">
        <v>71</v>
      </c>
      <c r="E168" s="231" t="s">
        <v>202</v>
      </c>
    </row>
    <row r="169" spans="1:496" ht="15" customHeight="1" x14ac:dyDescent="0.2">
      <c r="A169" s="229" t="str">
        <f t="shared" si="2"/>
        <v>INDEC-CM - 37210-42</v>
      </c>
      <c r="B169" s="229">
        <v>37210</v>
      </c>
      <c r="C169" s="97" t="s">
        <v>51</v>
      </c>
      <c r="D169" s="229">
        <v>42</v>
      </c>
      <c r="E169" s="231" t="s">
        <v>203</v>
      </c>
    </row>
    <row r="170" spans="1:496" ht="15" customHeight="1" x14ac:dyDescent="0.2">
      <c r="A170" s="229" t="str">
        <f t="shared" si="2"/>
        <v>INDEC-CM - 37210-41</v>
      </c>
      <c r="B170" s="229">
        <v>37210</v>
      </c>
      <c r="C170" s="97" t="s">
        <v>51</v>
      </c>
      <c r="D170" s="229">
        <v>41</v>
      </c>
      <c r="E170" s="231" t="s">
        <v>204</v>
      </c>
    </row>
    <row r="171" spans="1:496" ht="15" customHeight="1" x14ac:dyDescent="0.2">
      <c r="A171" s="229" t="str">
        <f t="shared" si="2"/>
        <v>INDEC-CM - 36930-11</v>
      </c>
      <c r="B171" s="229">
        <v>36930</v>
      </c>
      <c r="C171" s="97" t="s">
        <v>51</v>
      </c>
      <c r="D171" s="229">
        <v>11</v>
      </c>
      <c r="E171" s="228" t="s">
        <v>205</v>
      </c>
    </row>
    <row r="172" spans="1:496" ht="15" customHeight="1" x14ac:dyDescent="0.2">
      <c r="A172" s="229" t="str">
        <f t="shared" si="2"/>
        <v>INDEC-CM - 36950-21</v>
      </c>
      <c r="B172" s="229">
        <v>36950</v>
      </c>
      <c r="C172" s="97" t="s">
        <v>51</v>
      </c>
      <c r="D172" s="229">
        <v>21</v>
      </c>
      <c r="E172" s="228" t="s">
        <v>206</v>
      </c>
    </row>
    <row r="173" spans="1:496" ht="15" customHeight="1" x14ac:dyDescent="0.2">
      <c r="A173" s="229" t="str">
        <f t="shared" si="2"/>
        <v>INDEC-CM - 35110-31</v>
      </c>
      <c r="B173" s="229">
        <v>35110</v>
      </c>
      <c r="C173" s="97" t="s">
        <v>51</v>
      </c>
      <c r="D173" s="229">
        <v>31</v>
      </c>
      <c r="E173" s="228" t="s">
        <v>207</v>
      </c>
    </row>
    <row r="174" spans="1:496" ht="15" customHeight="1" x14ac:dyDescent="0.2">
      <c r="A174" s="229" t="str">
        <f t="shared" si="2"/>
        <v>INDEC-CM - 35110-32</v>
      </c>
      <c r="B174" s="229">
        <v>35110</v>
      </c>
      <c r="C174" s="97" t="s">
        <v>51</v>
      </c>
      <c r="D174" s="229">
        <v>32</v>
      </c>
      <c r="E174" s="228" t="s">
        <v>208</v>
      </c>
    </row>
    <row r="175" spans="1:496" ht="15" customHeight="1" x14ac:dyDescent="0.2">
      <c r="A175" s="229" t="str">
        <f t="shared" si="2"/>
        <v>INDEC-CM - 37940-11</v>
      </c>
      <c r="B175" s="229">
        <v>37940</v>
      </c>
      <c r="C175" s="97" t="s">
        <v>51</v>
      </c>
      <c r="D175" s="229">
        <v>11</v>
      </c>
      <c r="E175" s="228" t="s">
        <v>209</v>
      </c>
    </row>
    <row r="176" spans="1:496" ht="15" customHeight="1" x14ac:dyDescent="0.2">
      <c r="A176" s="229" t="str">
        <f t="shared" si="2"/>
        <v>INDEC-CM - 35110-71</v>
      </c>
      <c r="B176" s="229">
        <v>35110</v>
      </c>
      <c r="C176" s="97" t="s">
        <v>51</v>
      </c>
      <c r="D176" s="229">
        <v>71</v>
      </c>
      <c r="E176" s="228" t="s">
        <v>210</v>
      </c>
    </row>
    <row r="177" spans="1:5" ht="15" customHeight="1" x14ac:dyDescent="0.2">
      <c r="A177" s="229" t="str">
        <f t="shared" si="2"/>
        <v>INDEC-CM - 31210-31</v>
      </c>
      <c r="B177" s="229">
        <v>31210</v>
      </c>
      <c r="C177" s="97" t="s">
        <v>51</v>
      </c>
      <c r="D177" s="229">
        <v>31</v>
      </c>
      <c r="E177" s="228" t="s">
        <v>211</v>
      </c>
    </row>
    <row r="178" spans="1:5" ht="15" customHeight="1" x14ac:dyDescent="0.2">
      <c r="A178" s="229" t="str">
        <f t="shared" si="2"/>
        <v>INDEC-CM - 31210-32</v>
      </c>
      <c r="B178" s="229">
        <v>31210</v>
      </c>
      <c r="C178" s="97" t="s">
        <v>51</v>
      </c>
      <c r="D178" s="229">
        <v>32</v>
      </c>
      <c r="E178" s="228" t="s">
        <v>212</v>
      </c>
    </row>
    <row r="179" spans="1:5" ht="15" customHeight="1" x14ac:dyDescent="0.2">
      <c r="A179" s="229" t="str">
        <f t="shared" si="2"/>
        <v>INDEC-CM - 41541-11</v>
      </c>
      <c r="B179" s="229">
        <v>41541</v>
      </c>
      <c r="C179" s="97" t="s">
        <v>51</v>
      </c>
      <c r="D179" s="229">
        <v>11</v>
      </c>
      <c r="E179" s="228" t="s">
        <v>213</v>
      </c>
    </row>
    <row r="180" spans="1:5" ht="15" customHeight="1" x14ac:dyDescent="0.2">
      <c r="A180" s="229" t="str">
        <f t="shared" si="2"/>
        <v>INDEC-CM - 34720-11</v>
      </c>
      <c r="B180" s="229">
        <v>34720</v>
      </c>
      <c r="C180" s="97" t="s">
        <v>51</v>
      </c>
      <c r="D180" s="229">
        <v>11</v>
      </c>
      <c r="E180" s="231" t="s">
        <v>214</v>
      </c>
    </row>
    <row r="181" spans="1:5" ht="15" customHeight="1" x14ac:dyDescent="0.2">
      <c r="A181" s="229" t="str">
        <f t="shared" si="2"/>
        <v>INDEC-CM - 47220-11</v>
      </c>
      <c r="B181" s="229">
        <v>47220</v>
      </c>
      <c r="C181" s="97" t="s">
        <v>51</v>
      </c>
      <c r="D181" s="229">
        <v>11</v>
      </c>
      <c r="E181" s="231" t="s">
        <v>215</v>
      </c>
    </row>
    <row r="182" spans="1:5" ht="15" customHeight="1" x14ac:dyDescent="0.2">
      <c r="A182" s="229" t="str">
        <f t="shared" si="2"/>
        <v>INDEC-CM - 31600-81</v>
      </c>
      <c r="B182" s="229">
        <v>31600</v>
      </c>
      <c r="C182" s="97" t="s">
        <v>51</v>
      </c>
      <c r="D182" s="229">
        <v>81</v>
      </c>
      <c r="E182" s="228" t="s">
        <v>216</v>
      </c>
    </row>
    <row r="183" spans="1:5" ht="15" customHeight="1" x14ac:dyDescent="0.2">
      <c r="A183" s="229" t="str">
        <f t="shared" si="2"/>
        <v>INDEC-CM - 42120-31</v>
      </c>
      <c r="B183" s="229">
        <v>42120</v>
      </c>
      <c r="C183" s="97" t="s">
        <v>51</v>
      </c>
      <c r="D183" s="229">
        <v>31</v>
      </c>
      <c r="E183" s="228" t="s">
        <v>217</v>
      </c>
    </row>
    <row r="184" spans="1:5" ht="15" customHeight="1" x14ac:dyDescent="0.2">
      <c r="A184" s="229" t="str">
        <f t="shared" si="2"/>
        <v>INDEC-CM - 35490-21</v>
      </c>
      <c r="B184" s="229">
        <v>35490</v>
      </c>
      <c r="C184" s="97" t="s">
        <v>51</v>
      </c>
      <c r="D184" s="229">
        <v>21</v>
      </c>
      <c r="E184" s="231" t="s">
        <v>218</v>
      </c>
    </row>
    <row r="185" spans="1:5" ht="15" customHeight="1" x14ac:dyDescent="0.2">
      <c r="A185" s="229" t="str">
        <f t="shared" si="2"/>
        <v>INDEC-CM - 31600-41</v>
      </c>
      <c r="B185" s="229">
        <v>31600</v>
      </c>
      <c r="C185" s="97" t="s">
        <v>51</v>
      </c>
      <c r="D185" s="229">
        <v>41</v>
      </c>
      <c r="E185" s="231" t="s">
        <v>219</v>
      </c>
    </row>
    <row r="186" spans="1:5" ht="15" customHeight="1" x14ac:dyDescent="0.2">
      <c r="A186" s="229" t="str">
        <f t="shared" si="2"/>
        <v>INDEC-CM - 42120-21</v>
      </c>
      <c r="B186" s="229">
        <v>42120</v>
      </c>
      <c r="C186" s="97" t="s">
        <v>51</v>
      </c>
      <c r="D186" s="229">
        <v>21</v>
      </c>
      <c r="E186" s="231" t="s">
        <v>220</v>
      </c>
    </row>
    <row r="187" spans="1:5" ht="15" customHeight="1" x14ac:dyDescent="0.2">
      <c r="A187" s="229" t="str">
        <f t="shared" si="2"/>
        <v>INDEC-CM - 42120-22</v>
      </c>
      <c r="B187" s="229">
        <v>42120</v>
      </c>
      <c r="C187" s="97" t="s">
        <v>51</v>
      </c>
      <c r="D187" s="229">
        <v>22</v>
      </c>
      <c r="E187" s="231" t="s">
        <v>221</v>
      </c>
    </row>
    <row r="188" spans="1:5" ht="15" customHeight="1" x14ac:dyDescent="0.2">
      <c r="A188" s="229" t="str">
        <f t="shared" si="2"/>
        <v>INDEC-CM - 31600-33</v>
      </c>
      <c r="B188" s="229">
        <v>31600</v>
      </c>
      <c r="C188" s="97" t="s">
        <v>51</v>
      </c>
      <c r="D188" s="229">
        <v>33</v>
      </c>
      <c r="E188" s="228" t="s">
        <v>222</v>
      </c>
    </row>
    <row r="189" spans="1:5" ht="15" customHeight="1" x14ac:dyDescent="0.2">
      <c r="A189" s="229" t="str">
        <f t="shared" si="2"/>
        <v>INDEC-CM - 31600-32</v>
      </c>
      <c r="B189" s="229">
        <v>31600</v>
      </c>
      <c r="C189" s="97" t="s">
        <v>51</v>
      </c>
      <c r="D189" s="229">
        <v>32</v>
      </c>
      <c r="E189" s="228" t="s">
        <v>223</v>
      </c>
    </row>
    <row r="190" spans="1:5" ht="15" customHeight="1" x14ac:dyDescent="0.2">
      <c r="A190" s="229" t="str">
        <f t="shared" si="2"/>
        <v>INDEC-CM - 31600-31</v>
      </c>
      <c r="B190" s="229">
        <v>31600</v>
      </c>
      <c r="C190" s="97" t="s">
        <v>51</v>
      </c>
      <c r="D190" s="229">
        <v>31</v>
      </c>
      <c r="E190" s="228" t="s">
        <v>224</v>
      </c>
    </row>
    <row r="191" spans="1:5" ht="15" customHeight="1" x14ac:dyDescent="0.2">
      <c r="A191" s="229" t="str">
        <f t="shared" si="2"/>
        <v>INDEC-CM - 42120-11</v>
      </c>
      <c r="B191" s="229">
        <v>42120</v>
      </c>
      <c r="C191" s="97" t="s">
        <v>51</v>
      </c>
      <c r="D191" s="229">
        <v>11</v>
      </c>
      <c r="E191" s="228" t="s">
        <v>225</v>
      </c>
    </row>
    <row r="192" spans="1:5" ht="15" customHeight="1" x14ac:dyDescent="0.2">
      <c r="A192" s="229" t="str">
        <f t="shared" si="2"/>
        <v>INDEC-CM - 31600-23</v>
      </c>
      <c r="B192" s="229">
        <v>31600</v>
      </c>
      <c r="C192" s="97" t="s">
        <v>51</v>
      </c>
      <c r="D192" s="229">
        <v>23</v>
      </c>
      <c r="E192" s="228" t="s">
        <v>226</v>
      </c>
    </row>
    <row r="193" spans="1:5" ht="15" customHeight="1" x14ac:dyDescent="0.2">
      <c r="A193" s="229" t="str">
        <f t="shared" si="2"/>
        <v>INDEC-CM - 31600-22</v>
      </c>
      <c r="B193" s="229">
        <v>31600</v>
      </c>
      <c r="C193" s="97" t="s">
        <v>51</v>
      </c>
      <c r="D193" s="229">
        <v>22</v>
      </c>
      <c r="E193" s="228" t="s">
        <v>227</v>
      </c>
    </row>
    <row r="194" spans="1:5" ht="15" customHeight="1" x14ac:dyDescent="0.2">
      <c r="A194" s="229" t="str">
        <f t="shared" si="2"/>
        <v>INDEC-CM - 31600-21</v>
      </c>
      <c r="B194" s="229">
        <v>31600</v>
      </c>
      <c r="C194" s="97" t="s">
        <v>51</v>
      </c>
      <c r="D194" s="229">
        <v>21</v>
      </c>
      <c r="E194" s="228" t="s">
        <v>228</v>
      </c>
    </row>
    <row r="195" spans="1:5" ht="15" customHeight="1" x14ac:dyDescent="0.2">
      <c r="A195" s="229" t="str">
        <f t="shared" si="2"/>
        <v>INDEC-CM - 41278-33</v>
      </c>
      <c r="B195" s="229">
        <v>41278</v>
      </c>
      <c r="C195" s="97" t="s">
        <v>51</v>
      </c>
      <c r="D195" s="229">
        <v>33</v>
      </c>
      <c r="E195" s="231" t="s">
        <v>229</v>
      </c>
    </row>
    <row r="196" spans="1:5" ht="15" customHeight="1" x14ac:dyDescent="0.2">
      <c r="A196" s="229" t="str">
        <f t="shared" si="2"/>
        <v>INDEC-CM - 36320-33</v>
      </c>
      <c r="B196" s="229">
        <v>36320</v>
      </c>
      <c r="C196" s="97" t="s">
        <v>51</v>
      </c>
      <c r="D196" s="229">
        <v>33</v>
      </c>
      <c r="E196" s="228" t="s">
        <v>230</v>
      </c>
    </row>
    <row r="197" spans="1:5" ht="15" customHeight="1" x14ac:dyDescent="0.2">
      <c r="A197" s="229" t="str">
        <f t="shared" si="2"/>
        <v>INDEC-CM - 48270-11</v>
      </c>
      <c r="B197" s="229">
        <v>48270</v>
      </c>
      <c r="C197" s="97" t="s">
        <v>51</v>
      </c>
      <c r="D197" s="229">
        <v>11</v>
      </c>
      <c r="E197" s="231" t="s">
        <v>231</v>
      </c>
    </row>
    <row r="198" spans="1:5" ht="15" customHeight="1" x14ac:dyDescent="0.2">
      <c r="A198" s="229" t="str">
        <f t="shared" ref="A198:A220" si="3">CONCATENATE("INDEC-CM - ",B198,C198,D198)</f>
        <v>INDEC-CM - 42190-11</v>
      </c>
      <c r="B198" s="229">
        <v>42190</v>
      </c>
      <c r="C198" s="97" t="s">
        <v>51</v>
      </c>
      <c r="D198" s="229">
        <v>11</v>
      </c>
      <c r="E198" s="228" t="s">
        <v>232</v>
      </c>
    </row>
    <row r="199" spans="1:5" ht="15" customHeight="1" x14ac:dyDescent="0.2">
      <c r="A199" s="229" t="str">
        <f t="shared" si="3"/>
        <v>INDEC-CM - 43923-31</v>
      </c>
      <c r="B199" s="229">
        <v>43923</v>
      </c>
      <c r="C199" s="97" t="s">
        <v>51</v>
      </c>
      <c r="D199" s="229">
        <v>31</v>
      </c>
      <c r="E199" s="231" t="s">
        <v>233</v>
      </c>
    </row>
    <row r="200" spans="1:5" ht="15" customHeight="1" x14ac:dyDescent="0.2">
      <c r="A200" s="229" t="str">
        <f t="shared" si="3"/>
        <v>INDEC-CM - 31210-11</v>
      </c>
      <c r="B200" s="229">
        <v>31210</v>
      </c>
      <c r="C200" s="97" t="s">
        <v>51</v>
      </c>
      <c r="D200" s="229">
        <v>11</v>
      </c>
      <c r="E200" s="231" t="s">
        <v>234</v>
      </c>
    </row>
    <row r="201" spans="1:5" ht="15" customHeight="1" x14ac:dyDescent="0.2">
      <c r="A201" s="229" t="str">
        <f t="shared" si="3"/>
        <v>INDEC-CM - 37129-21</v>
      </c>
      <c r="B201" s="229">
        <v>37129</v>
      </c>
      <c r="C201" s="97" t="s">
        <v>51</v>
      </c>
      <c r="D201" s="229">
        <v>21</v>
      </c>
      <c r="E201" s="228" t="s">
        <v>235</v>
      </c>
    </row>
    <row r="202" spans="1:5" ht="15" customHeight="1" x14ac:dyDescent="0.2">
      <c r="A202" s="229" t="str">
        <f t="shared" si="3"/>
        <v>INDEC-CM - 37560-21</v>
      </c>
      <c r="B202" s="229">
        <v>37560</v>
      </c>
      <c r="C202" s="97" t="s">
        <v>51</v>
      </c>
      <c r="D202" s="229">
        <v>21</v>
      </c>
      <c r="E202" s="231" t="s">
        <v>236</v>
      </c>
    </row>
    <row r="203" spans="1:5" ht="15" customHeight="1" x14ac:dyDescent="0.2">
      <c r="A203" s="229" t="str">
        <f t="shared" si="3"/>
        <v>INDEC-CM - 42999-71</v>
      </c>
      <c r="B203" s="229">
        <v>42999</v>
      </c>
      <c r="C203" s="97" t="s">
        <v>51</v>
      </c>
      <c r="D203" s="229">
        <v>71</v>
      </c>
      <c r="E203" s="228" t="s">
        <v>237</v>
      </c>
    </row>
    <row r="204" spans="1:5" ht="15" customHeight="1" x14ac:dyDescent="0.2">
      <c r="A204" s="229" t="str">
        <f t="shared" si="3"/>
        <v>INDEC-CM - 41516-22</v>
      </c>
      <c r="B204" s="229">
        <v>41516</v>
      </c>
      <c r="C204" s="97" t="s">
        <v>51</v>
      </c>
      <c r="D204" s="229">
        <v>22</v>
      </c>
      <c r="E204" s="228" t="s">
        <v>238</v>
      </c>
    </row>
    <row r="205" spans="1:5" ht="15" customHeight="1" x14ac:dyDescent="0.2">
      <c r="A205" s="229" t="str">
        <f t="shared" si="3"/>
        <v>INDEC-CM - 37350-51</v>
      </c>
      <c r="B205" s="229">
        <v>37350</v>
      </c>
      <c r="C205" s="97" t="s">
        <v>51</v>
      </c>
      <c r="D205" s="229">
        <v>51</v>
      </c>
      <c r="E205" s="228" t="s">
        <v>239</v>
      </c>
    </row>
    <row r="206" spans="1:5" ht="15" customHeight="1" x14ac:dyDescent="0.2">
      <c r="A206" s="229" t="str">
        <f t="shared" si="3"/>
        <v>INDEC-CM - 44826-21</v>
      </c>
      <c r="B206" s="229">
        <v>44826</v>
      </c>
      <c r="C206" s="97" t="s">
        <v>51</v>
      </c>
      <c r="D206" s="229">
        <v>21</v>
      </c>
      <c r="E206" s="228" t="s">
        <v>240</v>
      </c>
    </row>
    <row r="207" spans="1:5" ht="15" customHeight="1" x14ac:dyDescent="0.2">
      <c r="A207" s="229" t="str">
        <f t="shared" si="3"/>
        <v>INDEC-CM - 31210-22</v>
      </c>
      <c r="B207" s="229">
        <v>31210</v>
      </c>
      <c r="C207" s="97" t="s">
        <v>51</v>
      </c>
      <c r="D207" s="229">
        <v>22</v>
      </c>
      <c r="E207" s="228" t="s">
        <v>241</v>
      </c>
    </row>
    <row r="208" spans="1:5" ht="15" customHeight="1" x14ac:dyDescent="0.2">
      <c r="A208" s="229" t="str">
        <f t="shared" si="3"/>
        <v>INDEC-CM - 31100-11</v>
      </c>
      <c r="B208" s="229">
        <v>31100</v>
      </c>
      <c r="C208" s="97" t="s">
        <v>51</v>
      </c>
      <c r="D208" s="229">
        <v>11</v>
      </c>
      <c r="E208" s="228" t="s">
        <v>242</v>
      </c>
    </row>
    <row r="209" spans="1:496" ht="15" customHeight="1" x14ac:dyDescent="0.2">
      <c r="A209" s="229" t="str">
        <f t="shared" si="3"/>
        <v>INDEC-CM - 46212-53</v>
      </c>
      <c r="B209" s="229">
        <v>46212</v>
      </c>
      <c r="C209" s="97" t="s">
        <v>51</v>
      </c>
      <c r="D209" s="229">
        <v>53</v>
      </c>
      <c r="E209" s="228" t="s">
        <v>243</v>
      </c>
    </row>
    <row r="210" spans="1:496" ht="15" customHeight="1" x14ac:dyDescent="0.2">
      <c r="A210" s="229" t="str">
        <f t="shared" si="3"/>
        <v>INDEC-CM - 46212-52</v>
      </c>
      <c r="B210" s="229">
        <v>46212</v>
      </c>
      <c r="C210" s="97" t="s">
        <v>51</v>
      </c>
      <c r="D210" s="229">
        <v>52</v>
      </c>
      <c r="E210" s="231" t="s">
        <v>244</v>
      </c>
    </row>
    <row r="211" spans="1:496" ht="15" customHeight="1" x14ac:dyDescent="0.2">
      <c r="A211" s="229" t="str">
        <f t="shared" si="3"/>
        <v>INDEC-CM - 15400-21</v>
      </c>
      <c r="B211" s="229">
        <v>15400</v>
      </c>
      <c r="C211" s="97" t="s">
        <v>51</v>
      </c>
      <c r="D211" s="229">
        <v>21</v>
      </c>
      <c r="E211" s="228" t="s">
        <v>245</v>
      </c>
    </row>
    <row r="212" spans="1:496" ht="15" customHeight="1" x14ac:dyDescent="0.2">
      <c r="A212" s="229" t="str">
        <f t="shared" si="3"/>
        <v>INDEC-CM - 43240-11</v>
      </c>
      <c r="B212" s="229">
        <v>43240</v>
      </c>
      <c r="C212" s="97" t="s">
        <v>51</v>
      </c>
      <c r="D212" s="229">
        <v>11</v>
      </c>
      <c r="E212" s="228" t="s">
        <v>246</v>
      </c>
    </row>
    <row r="213" spans="1:496" ht="15" customHeight="1" x14ac:dyDescent="0.2">
      <c r="A213" s="229" t="str">
        <f t="shared" si="3"/>
        <v>INDEC-CM - 31600-42</v>
      </c>
      <c r="B213" s="229">
        <v>31600</v>
      </c>
      <c r="C213" s="97" t="s">
        <v>51</v>
      </c>
      <c r="D213" s="229">
        <v>42</v>
      </c>
      <c r="E213" s="231" t="s">
        <v>247</v>
      </c>
    </row>
    <row r="214" spans="1:496" s="234" customFormat="1" ht="15" customHeight="1" x14ac:dyDescent="0.2">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
      <c r="A217" s="229" t="str">
        <f t="shared" si="3"/>
        <v>INDEC-CM - 37550-11</v>
      </c>
      <c r="B217" s="229">
        <v>37550</v>
      </c>
      <c r="C217" s="97" t="s">
        <v>51</v>
      </c>
      <c r="D217" s="229">
        <v>11</v>
      </c>
      <c r="E217" s="228" t="s">
        <v>248</v>
      </c>
    </row>
    <row r="218" spans="1:496" ht="15" customHeight="1" x14ac:dyDescent="0.2">
      <c r="A218" s="229" t="str">
        <f t="shared" si="3"/>
        <v>INDEC-CM - 37410-11</v>
      </c>
      <c r="B218" s="229">
        <v>37410</v>
      </c>
      <c r="C218" s="97" t="s">
        <v>51</v>
      </c>
      <c r="D218" s="229">
        <v>11</v>
      </c>
      <c r="E218" s="228" t="s">
        <v>249</v>
      </c>
    </row>
    <row r="219" spans="1:496" ht="15" customHeight="1" x14ac:dyDescent="0.2">
      <c r="A219" s="229" t="str">
        <f t="shared" si="3"/>
        <v>INDEC-CM - 31210-33</v>
      </c>
      <c r="B219" s="229">
        <v>31210</v>
      </c>
      <c r="C219" s="97" t="s">
        <v>51</v>
      </c>
      <c r="D219" s="229">
        <v>33</v>
      </c>
      <c r="E219" s="228" t="s">
        <v>250</v>
      </c>
    </row>
    <row r="220" spans="1:496" ht="15" customHeight="1" x14ac:dyDescent="0.2">
      <c r="A220" s="229" t="str">
        <f t="shared" si="3"/>
        <v>INDEC-CM - 37540-21</v>
      </c>
      <c r="B220" s="229">
        <v>37540</v>
      </c>
      <c r="C220" s="97" t="s">
        <v>51</v>
      </c>
      <c r="D220" s="229">
        <v>21</v>
      </c>
      <c r="E220" s="228" t="s">
        <v>251</v>
      </c>
    </row>
    <row r="223" spans="1:496" ht="15" customHeight="1" x14ac:dyDescent="0.2">
      <c r="A223" s="236"/>
      <c r="B223" s="227" t="s">
        <v>482</v>
      </c>
      <c r="C223" s="236"/>
      <c r="D223" s="237"/>
      <c r="E223" s="236"/>
    </row>
    <row r="224" spans="1:496" ht="15" customHeight="1" x14ac:dyDescent="0.2">
      <c r="A224" s="236"/>
      <c r="B224" s="238"/>
      <c r="C224" s="236"/>
      <c r="D224" s="237"/>
      <c r="E224" s="236"/>
    </row>
    <row r="225" spans="1:5" ht="15" customHeight="1" x14ac:dyDescent="0.2">
      <c r="A225" s="311" t="s">
        <v>318</v>
      </c>
      <c r="B225" s="311" t="s">
        <v>48</v>
      </c>
      <c r="C225" s="311"/>
      <c r="D225" s="311"/>
      <c r="E225" s="311" t="s">
        <v>49</v>
      </c>
    </row>
    <row r="226" spans="1:5" ht="15" customHeight="1" x14ac:dyDescent="0.2">
      <c r="A226" s="311"/>
      <c r="B226" s="311" t="s">
        <v>50</v>
      </c>
      <c r="C226" s="311"/>
      <c r="D226" s="311"/>
      <c r="E226" s="311"/>
    </row>
    <row r="227" spans="1:5" ht="15" customHeight="1" x14ac:dyDescent="0.2">
      <c r="A227" s="229" t="str">
        <f>CONCATENATE(B227,C227,D227)</f>
        <v/>
      </c>
      <c r="B227" s="239"/>
      <c r="C227" s="236"/>
      <c r="D227" s="237"/>
      <c r="E227" s="236"/>
    </row>
    <row r="228" spans="1:5" ht="15" customHeight="1" x14ac:dyDescent="0.2">
      <c r="A228" s="229" t="str">
        <f>CONCATENATE("INDEC-CM - ",B228,C228,D228)</f>
        <v>INDEC-CM - 37370-0</v>
      </c>
      <c r="B228" s="237">
        <v>37370</v>
      </c>
      <c r="C228" s="240" t="s">
        <v>51</v>
      </c>
      <c r="D228" s="237">
        <v>0</v>
      </c>
      <c r="E228" s="236" t="s">
        <v>483</v>
      </c>
    </row>
    <row r="229" spans="1:5" ht="15" customHeight="1" x14ac:dyDescent="0.2">
      <c r="A229" s="229" t="str">
        <f>CONCATENATE("INDEC-CM - ",B229,C229,D229)</f>
        <v>INDEC-CM - 31600-6</v>
      </c>
      <c r="B229" s="237">
        <v>31600</v>
      </c>
      <c r="C229" s="240" t="s">
        <v>51</v>
      </c>
      <c r="D229" s="237">
        <v>6</v>
      </c>
      <c r="E229" s="236" t="s">
        <v>484</v>
      </c>
    </row>
    <row r="230" spans="1:5" ht="15" customHeight="1" x14ac:dyDescent="0.2">
      <c r="A230" s="229" t="str">
        <f>CONCATENATE("INDEC-CM - ",B230,C230,D230)</f>
        <v>INDEC-CM - 41278-0</v>
      </c>
      <c r="B230" s="237">
        <v>41278</v>
      </c>
      <c r="C230" s="240" t="s">
        <v>51</v>
      </c>
      <c r="D230" s="237">
        <v>0</v>
      </c>
      <c r="E230" s="236" t="s">
        <v>485</v>
      </c>
    </row>
    <row r="231" spans="1:5" ht="15" customHeight="1" x14ac:dyDescent="0.2">
      <c r="A231" s="229" t="str">
        <f>CONCATENATE("INDEC-CM - ",B231,C231,D231)</f>
        <v>INDEC-CM - 31600-7</v>
      </c>
      <c r="B231" s="237">
        <v>31600</v>
      </c>
      <c r="C231" s="240" t="s">
        <v>51</v>
      </c>
      <c r="D231" s="237">
        <v>7</v>
      </c>
      <c r="E231" s="236" t="s">
        <v>486</v>
      </c>
    </row>
    <row r="232" spans="1:5" ht="15" customHeight="1" x14ac:dyDescent="0.2">
      <c r="A232" s="229" t="str">
        <f>CONCATENATE("INDEC-CM - ",B232,C232,D232)</f>
        <v>INDEC-CM - 42120-41/42/51</v>
      </c>
      <c r="B232" s="237">
        <v>42120</v>
      </c>
      <c r="C232" s="240" t="s">
        <v>51</v>
      </c>
      <c r="D232" s="237" t="s">
        <v>487</v>
      </c>
      <c r="E232" s="236" t="s">
        <v>488</v>
      </c>
    </row>
    <row r="235" spans="1:5" ht="15" customHeight="1" x14ac:dyDescent="0.2">
      <c r="A235" s="227"/>
      <c r="B235" s="227" t="s">
        <v>490</v>
      </c>
      <c r="C235" s="226"/>
      <c r="D235" s="227"/>
      <c r="E235" s="227"/>
    </row>
    <row r="236" spans="1:5" ht="15" customHeight="1" x14ac:dyDescent="0.2">
      <c r="A236" s="231"/>
      <c r="D236" s="241"/>
    </row>
    <row r="237" spans="1:5" ht="15" customHeight="1" x14ac:dyDescent="0.2">
      <c r="A237" s="311" t="s">
        <v>318</v>
      </c>
      <c r="B237" s="311" t="s">
        <v>48</v>
      </c>
      <c r="C237" s="311"/>
      <c r="D237" s="311"/>
      <c r="E237" s="311" t="s">
        <v>307</v>
      </c>
    </row>
    <row r="238" spans="1:5" ht="15" customHeight="1" x14ac:dyDescent="0.2">
      <c r="A238" s="311"/>
      <c r="B238" s="311"/>
      <c r="C238" s="311"/>
      <c r="D238" s="311"/>
      <c r="E238" s="311"/>
    </row>
    <row r="239" spans="1:5" ht="15" customHeight="1" x14ac:dyDescent="0.2">
      <c r="E239" s="242" t="s">
        <v>255</v>
      </c>
    </row>
    <row r="240" spans="1:5" ht="15" customHeight="1" x14ac:dyDescent="0.2">
      <c r="E240" s="242"/>
    </row>
    <row r="241" spans="1:9" ht="15" customHeight="1" x14ac:dyDescent="0.2">
      <c r="A241" s="231"/>
      <c r="D241" s="241"/>
      <c r="E241" s="226" t="s">
        <v>308</v>
      </c>
    </row>
    <row r="242" spans="1:9" ht="15" customHeight="1" x14ac:dyDescent="0.2">
      <c r="A242" s="231"/>
      <c r="D242" s="241"/>
      <c r="E242" s="226"/>
    </row>
    <row r="243" spans="1:9" ht="15" customHeight="1" x14ac:dyDescent="0.2">
      <c r="B243" s="241"/>
      <c r="E243" s="226" t="s">
        <v>309</v>
      </c>
    </row>
    <row r="244" spans="1:9" ht="15" customHeight="1" x14ac:dyDescent="0.2">
      <c r="A244" s="229" t="str">
        <f>CONCATENATE("INDEC-MO - ",B244,C244,D244)</f>
        <v>INDEC-MO - 51560-11</v>
      </c>
      <c r="B244" s="229">
        <v>51560</v>
      </c>
      <c r="C244" s="228" t="s">
        <v>51</v>
      </c>
      <c r="D244" s="229">
        <v>11</v>
      </c>
      <c r="E244" s="97" t="s">
        <v>1057</v>
      </c>
    </row>
    <row r="245" spans="1:9" ht="15" customHeight="1" x14ac:dyDescent="0.2">
      <c r="A245" s="229" t="str">
        <f>CONCATENATE("INDEC-MO - ",B245,C245,D245)</f>
        <v>INDEC-MO - 51560-12</v>
      </c>
      <c r="B245" s="229">
        <v>51560</v>
      </c>
      <c r="C245" s="228" t="s">
        <v>51</v>
      </c>
      <c r="D245" s="229">
        <v>12</v>
      </c>
      <c r="E245" s="97" t="s">
        <v>1000</v>
      </c>
    </row>
    <row r="246" spans="1:9" ht="15" customHeight="1" x14ac:dyDescent="0.2">
      <c r="A246" s="229" t="str">
        <f>CONCATENATE("INDEC-MO - ",B246,C246,D246)</f>
        <v>INDEC-MO - 51560-13</v>
      </c>
      <c r="B246" s="229">
        <v>51560</v>
      </c>
      <c r="C246" s="228" t="s">
        <v>51</v>
      </c>
      <c r="D246" s="229">
        <v>13</v>
      </c>
      <c r="E246" s="97" t="s">
        <v>1058</v>
      </c>
    </row>
    <row r="247" spans="1:9" ht="15" customHeight="1" x14ac:dyDescent="0.2">
      <c r="A247" s="229" t="str">
        <f>CONCATENATE("INDEC-MO - ",B247,C247,D247)</f>
        <v>INDEC-MO - 51560-14</v>
      </c>
      <c r="B247" s="229">
        <v>51560</v>
      </c>
      <c r="C247" s="228" t="s">
        <v>51</v>
      </c>
      <c r="D247" s="229">
        <v>14</v>
      </c>
      <c r="E247" s="97" t="s">
        <v>611</v>
      </c>
      <c r="I247" s="226"/>
    </row>
    <row r="248" spans="1:9" ht="15" customHeight="1" x14ac:dyDescent="0.2">
      <c r="A248" s="229" t="str">
        <f>CONCATENATE(B248,C248,D248)</f>
        <v/>
      </c>
    </row>
    <row r="249" spans="1:9" ht="15" customHeight="1" x14ac:dyDescent="0.2">
      <c r="A249" s="229" t="str">
        <f>CONCATENATE("INDEC-MO - ",B249,C249,D249)</f>
        <v>INDEC-MO - 51560-32</v>
      </c>
      <c r="B249" s="229">
        <v>51560</v>
      </c>
      <c r="C249" s="228" t="s">
        <v>51</v>
      </c>
      <c r="D249" s="229">
        <v>32</v>
      </c>
      <c r="E249" s="226" t="s">
        <v>310</v>
      </c>
    </row>
    <row r="250" spans="1:9" ht="15" customHeight="1" x14ac:dyDescent="0.2">
      <c r="A250" s="229" t="str">
        <f>CONCATENATE(B250,C250,D250)</f>
        <v/>
      </c>
    </row>
    <row r="251" spans="1:9" ht="15" customHeight="1" x14ac:dyDescent="0.2">
      <c r="A251" s="229" t="str">
        <f>CONCATENATE("INDEC-MO - ",B251,C251,D251)</f>
        <v>INDEC-MO - 81291-1</v>
      </c>
      <c r="B251" s="229">
        <v>81291</v>
      </c>
      <c r="C251" s="228" t="s">
        <v>51</v>
      </c>
      <c r="D251" s="229">
        <v>1</v>
      </c>
      <c r="E251" s="242" t="s">
        <v>311</v>
      </c>
    </row>
    <row r="252" spans="1:9" ht="15" customHeight="1" x14ac:dyDescent="0.2">
      <c r="A252" s="229" t="str">
        <f>CONCATENATE(B252,C252,D252)</f>
        <v/>
      </c>
    </row>
    <row r="253" spans="1:9" ht="15" customHeight="1" x14ac:dyDescent="0.2">
      <c r="A253" s="229" t="str">
        <f>CONCATENATE(B253,C253,D253)</f>
        <v/>
      </c>
      <c r="E253" s="242" t="s">
        <v>312</v>
      </c>
    </row>
    <row r="254" spans="1:9" ht="15" customHeight="1" x14ac:dyDescent="0.2">
      <c r="A254" s="229" t="str">
        <f t="shared" ref="A254:A259" si="4">CONCATENATE("INDEC-MO - ",B254,C254,D254)</f>
        <v>INDEC-MO - 51641-1</v>
      </c>
      <c r="B254" s="229">
        <v>51641</v>
      </c>
      <c r="C254" s="228" t="s">
        <v>51</v>
      </c>
      <c r="D254" s="229">
        <v>1</v>
      </c>
      <c r="E254" s="97" t="s">
        <v>313</v>
      </c>
    </row>
    <row r="255" spans="1:9" ht="15" customHeight="1" x14ac:dyDescent="0.2">
      <c r="A255" s="229" t="str">
        <f t="shared" si="4"/>
        <v>INDEC-MO - 51620-1</v>
      </c>
      <c r="B255" s="229">
        <v>51620</v>
      </c>
      <c r="C255" s="228" t="s">
        <v>51</v>
      </c>
      <c r="D255" s="229">
        <v>1</v>
      </c>
      <c r="E255" s="97" t="s">
        <v>314</v>
      </c>
    </row>
    <row r="256" spans="1:9" ht="15" customHeight="1" x14ac:dyDescent="0.2">
      <c r="A256" s="229" t="str">
        <f t="shared" si="4"/>
        <v>INDEC-MO - 51690-1</v>
      </c>
      <c r="B256" s="229">
        <v>51690</v>
      </c>
      <c r="C256" s="228" t="s">
        <v>51</v>
      </c>
      <c r="D256" s="229">
        <v>1</v>
      </c>
      <c r="E256" s="97" t="s">
        <v>315</v>
      </c>
    </row>
    <row r="257" spans="1:496" ht="15" customHeight="1" x14ac:dyDescent="0.2">
      <c r="A257" s="229" t="str">
        <f t="shared" si="4"/>
        <v>INDEC-MO - 51630-1</v>
      </c>
      <c r="B257" s="229">
        <v>51630</v>
      </c>
      <c r="C257" s="228" t="s">
        <v>51</v>
      </c>
      <c r="D257" s="229">
        <v>1</v>
      </c>
      <c r="E257" s="97" t="s">
        <v>316</v>
      </c>
    </row>
    <row r="258" spans="1:496" s="234" customFormat="1" ht="15" customHeight="1" x14ac:dyDescent="0.2">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
      <c r="A259" s="229" t="str">
        <f t="shared" si="4"/>
        <v>INDEC-MO - 51730-1</v>
      </c>
      <c r="B259" s="229">
        <v>51730</v>
      </c>
      <c r="C259" s="228" t="s">
        <v>51</v>
      </c>
      <c r="D259" s="229">
        <v>1</v>
      </c>
      <c r="E259" s="97" t="s">
        <v>317</v>
      </c>
    </row>
    <row r="262" spans="1:496" ht="15" customHeight="1" x14ac:dyDescent="0.2">
      <c r="A262" s="238"/>
      <c r="B262" s="227" t="s">
        <v>491</v>
      </c>
      <c r="C262" s="236"/>
      <c r="D262" s="237"/>
      <c r="E262" s="237"/>
    </row>
    <row r="263" spans="1:496" ht="15" customHeight="1" x14ac:dyDescent="0.2">
      <c r="A263" s="243"/>
      <c r="B263" s="237"/>
      <c r="C263" s="236"/>
      <c r="D263" s="244"/>
      <c r="E263" s="236"/>
    </row>
    <row r="264" spans="1:496" ht="15" customHeight="1" x14ac:dyDescent="0.2">
      <c r="A264" s="311" t="s">
        <v>318</v>
      </c>
      <c r="B264" s="311" t="s">
        <v>48</v>
      </c>
      <c r="C264" s="311"/>
      <c r="D264" s="311"/>
      <c r="E264" s="311" t="s">
        <v>307</v>
      </c>
    </row>
    <row r="265" spans="1:496" ht="15" customHeight="1" x14ac:dyDescent="0.2">
      <c r="A265" s="311"/>
      <c r="B265" s="311"/>
      <c r="C265" s="311"/>
      <c r="D265" s="311"/>
      <c r="E265" s="311"/>
    </row>
    <row r="266" spans="1:496" ht="15" customHeight="1" x14ac:dyDescent="0.2">
      <c r="A266" s="236"/>
      <c r="B266" s="237"/>
      <c r="C266" s="236"/>
      <c r="D266" s="237"/>
      <c r="E266" s="236"/>
    </row>
    <row r="267" spans="1:496" ht="15" customHeight="1" x14ac:dyDescent="0.2">
      <c r="A267" s="229" t="str">
        <f>CONCATENATE("INDEC-MO - ",B267,C267,D267)</f>
        <v>INDEC-MO - 51720-1</v>
      </c>
      <c r="B267" s="229">
        <v>51720</v>
      </c>
      <c r="C267" s="228" t="s">
        <v>51</v>
      </c>
      <c r="D267" s="229">
        <v>1</v>
      </c>
      <c r="E267" s="240" t="s">
        <v>492</v>
      </c>
    </row>
    <row r="268" spans="1:496" ht="15" customHeight="1" x14ac:dyDescent="0.2">
      <c r="A268" s="236"/>
      <c r="B268" s="237"/>
      <c r="C268" s="236"/>
      <c r="D268" s="237"/>
      <c r="E268" s="236"/>
    </row>
    <row r="271" spans="1:496" ht="15" customHeight="1" x14ac:dyDescent="0.2">
      <c r="A271" s="226"/>
      <c r="B271" s="227" t="s">
        <v>319</v>
      </c>
      <c r="C271" s="226"/>
      <c r="D271" s="227"/>
    </row>
    <row r="273" spans="1:496" ht="15" customHeight="1" x14ac:dyDescent="0.2">
      <c r="A273" s="311" t="s">
        <v>318</v>
      </c>
      <c r="B273" s="311" t="s">
        <v>48</v>
      </c>
      <c r="C273" s="311"/>
      <c r="D273" s="311"/>
      <c r="E273" s="311" t="s">
        <v>320</v>
      </c>
    </row>
    <row r="274" spans="1:496" ht="15" customHeight="1" x14ac:dyDescent="0.2">
      <c r="A274" s="311"/>
      <c r="B274" s="311" t="s">
        <v>50</v>
      </c>
      <c r="C274" s="311"/>
      <c r="D274" s="311"/>
      <c r="E274" s="311"/>
    </row>
    <row r="275" spans="1:496" ht="15" customHeight="1" x14ac:dyDescent="0.2">
      <c r="E275" s="230"/>
    </row>
    <row r="276" spans="1:496" ht="15" customHeight="1" x14ac:dyDescent="0.2">
      <c r="A276" s="229" t="str">
        <f t="shared" ref="A276:A283" si="5">CONCATENATE("INDEC-EC - ",B276,C276,D276)</f>
        <v>INDEC-EC - 43520-11</v>
      </c>
      <c r="B276" s="229">
        <v>43520</v>
      </c>
      <c r="C276" s="97" t="s">
        <v>51</v>
      </c>
      <c r="D276" s="229">
        <v>11</v>
      </c>
      <c r="E276" s="97" t="s">
        <v>321</v>
      </c>
    </row>
    <row r="277" spans="1:496" ht="15" customHeight="1" x14ac:dyDescent="0.2">
      <c r="A277" s="229" t="str">
        <f t="shared" si="5"/>
        <v>INDEC-EC - 44440-2</v>
      </c>
      <c r="B277" s="229">
        <v>44440</v>
      </c>
      <c r="C277" s="97" t="s">
        <v>51</v>
      </c>
      <c r="D277" s="229">
        <v>2</v>
      </c>
      <c r="E277" s="97" t="s">
        <v>322</v>
      </c>
    </row>
    <row r="278" spans="1:496" ht="15" customHeight="1" x14ac:dyDescent="0.2">
      <c r="A278" s="229" t="str">
        <f t="shared" si="5"/>
        <v>INDEC-EC - 44221-11</v>
      </c>
      <c r="B278" s="229">
        <v>44221</v>
      </c>
      <c r="C278" s="97" t="s">
        <v>51</v>
      </c>
      <c r="D278" s="229">
        <v>11</v>
      </c>
      <c r="E278" s="97" t="s">
        <v>323</v>
      </c>
    </row>
    <row r="279" spans="1:496" ht="15" customHeight="1" x14ac:dyDescent="0.2">
      <c r="A279" s="229" t="str">
        <f t="shared" si="5"/>
        <v>INDEC-EC - 44221-12</v>
      </c>
      <c r="B279" s="229">
        <v>44221</v>
      </c>
      <c r="C279" s="97" t="s">
        <v>51</v>
      </c>
      <c r="D279" s="229">
        <v>12</v>
      </c>
      <c r="E279" s="97" t="s">
        <v>324</v>
      </c>
    </row>
    <row r="280" spans="1:496" ht="15" customHeight="1" x14ac:dyDescent="0.2">
      <c r="A280" s="229" t="str">
        <f t="shared" si="5"/>
        <v>INDEC-EC - 43520-21</v>
      </c>
      <c r="B280" s="229">
        <v>43520</v>
      </c>
      <c r="C280" s="97" t="s">
        <v>51</v>
      </c>
      <c r="D280" s="229">
        <v>21</v>
      </c>
      <c r="E280" s="97" t="s">
        <v>325</v>
      </c>
    </row>
    <row r="281" spans="1:496" ht="15" customHeight="1" x14ac:dyDescent="0.2">
      <c r="A281" s="229" t="str">
        <f t="shared" si="5"/>
        <v>INDEC-EC - 44231-21</v>
      </c>
      <c r="B281" s="229">
        <v>44231</v>
      </c>
      <c r="C281" s="97" t="s">
        <v>51</v>
      </c>
      <c r="D281" s="229">
        <v>21</v>
      </c>
      <c r="E281" s="97" t="s">
        <v>326</v>
      </c>
    </row>
    <row r="282" spans="1:496" s="234" customFormat="1" ht="15" customHeight="1" x14ac:dyDescent="0.2">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
      <c r="A283" s="229" t="str">
        <f t="shared" si="5"/>
        <v>INDEC-EC - 44231-11</v>
      </c>
      <c r="B283" s="229">
        <v>44231</v>
      </c>
      <c r="C283" s="97" t="s">
        <v>51</v>
      </c>
      <c r="D283" s="229">
        <v>11</v>
      </c>
      <c r="E283" s="97" t="s">
        <v>327</v>
      </c>
    </row>
    <row r="286" spans="1:496" ht="15" customHeight="1" x14ac:dyDescent="0.2">
      <c r="A286" s="226"/>
      <c r="B286" s="227" t="s">
        <v>328</v>
      </c>
      <c r="C286" s="226"/>
      <c r="D286" s="227"/>
    </row>
    <row r="288" spans="1:496" ht="15" customHeight="1" x14ac:dyDescent="0.2">
      <c r="A288" s="311" t="s">
        <v>318</v>
      </c>
      <c r="B288" s="311" t="s">
        <v>48</v>
      </c>
      <c r="C288" s="311"/>
      <c r="D288" s="311"/>
      <c r="E288" s="311" t="s">
        <v>329</v>
      </c>
    </row>
    <row r="289" spans="1:5" ht="15" customHeight="1" x14ac:dyDescent="0.2">
      <c r="A289" s="311"/>
      <c r="B289" s="311" t="s">
        <v>50</v>
      </c>
      <c r="C289" s="311"/>
      <c r="D289" s="311"/>
      <c r="E289" s="311"/>
    </row>
    <row r="290" spans="1:5" ht="15" customHeight="1" x14ac:dyDescent="0.2">
      <c r="E290" s="230"/>
    </row>
    <row r="291" spans="1:5" ht="15" customHeight="1" x14ac:dyDescent="0.2">
      <c r="A291" s="229" t="str">
        <f t="shared" ref="A291:A298" si="6">CONCATENATE("INDEC-SA - ",B291,C291,D291)</f>
        <v>INDEC-SA - 83107-1</v>
      </c>
      <c r="B291" s="229">
        <v>83107</v>
      </c>
      <c r="C291" s="228" t="s">
        <v>51</v>
      </c>
      <c r="D291" s="229">
        <v>1</v>
      </c>
      <c r="E291" s="228" t="s">
        <v>330</v>
      </c>
    </row>
    <row r="292" spans="1:5" ht="15" customHeight="1" x14ac:dyDescent="0.2">
      <c r="A292" s="229" t="str">
        <f t="shared" si="6"/>
        <v>INDEC-SA - 71240-21</v>
      </c>
      <c r="B292" s="229">
        <v>71240</v>
      </c>
      <c r="C292" s="228" t="s">
        <v>51</v>
      </c>
      <c r="D292" s="229">
        <v>21</v>
      </c>
      <c r="E292" s="228" t="s">
        <v>331</v>
      </c>
    </row>
    <row r="293" spans="1:5" ht="15" customHeight="1" x14ac:dyDescent="0.2">
      <c r="A293" s="229" t="str">
        <f t="shared" si="6"/>
        <v>INDEC-SA - 71240-31</v>
      </c>
      <c r="B293" s="229">
        <v>71240</v>
      </c>
      <c r="C293" s="228" t="s">
        <v>51</v>
      </c>
      <c r="D293" s="229">
        <v>31</v>
      </c>
      <c r="E293" s="228" t="s">
        <v>332</v>
      </c>
    </row>
    <row r="294" spans="1:5" ht="15" customHeight="1" x14ac:dyDescent="0.2">
      <c r="A294" s="229" t="str">
        <f t="shared" si="6"/>
        <v>INDEC-SA - 71240-11</v>
      </c>
      <c r="B294" s="229">
        <v>71240</v>
      </c>
      <c r="C294" s="228" t="s">
        <v>51</v>
      </c>
      <c r="D294" s="229">
        <v>11</v>
      </c>
      <c r="E294" s="228" t="s">
        <v>333</v>
      </c>
    </row>
    <row r="295" spans="1:5" ht="15" customHeight="1" x14ac:dyDescent="0.2">
      <c r="A295" s="229" t="str">
        <f t="shared" si="6"/>
        <v>INDEC-SA - 74110-11</v>
      </c>
      <c r="B295" s="229">
        <v>74110</v>
      </c>
      <c r="C295" s="228" t="s">
        <v>51</v>
      </c>
      <c r="D295" s="229">
        <v>11</v>
      </c>
      <c r="E295" s="228" t="s">
        <v>334</v>
      </c>
    </row>
    <row r="296" spans="1:5" ht="15" customHeight="1" x14ac:dyDescent="0.2">
      <c r="A296" s="229" t="str">
        <f t="shared" si="6"/>
        <v>INDEC-SA - 71233-11</v>
      </c>
      <c r="B296" s="229">
        <v>71233</v>
      </c>
      <c r="C296" s="228" t="s">
        <v>51</v>
      </c>
      <c r="D296" s="229">
        <v>11</v>
      </c>
      <c r="E296" s="228" t="s">
        <v>335</v>
      </c>
    </row>
    <row r="297" spans="1:5" ht="15" customHeight="1" x14ac:dyDescent="0.2">
      <c r="A297" s="229" t="str">
        <f t="shared" si="6"/>
        <v>INDEC-SA - 51800-11</v>
      </c>
      <c r="B297" s="229">
        <v>51800</v>
      </c>
      <c r="C297" s="228" t="s">
        <v>51</v>
      </c>
      <c r="D297" s="229">
        <v>11</v>
      </c>
      <c r="E297" s="246" t="s">
        <v>336</v>
      </c>
    </row>
    <row r="298" spans="1:5" ht="15" customHeight="1" x14ac:dyDescent="0.2">
      <c r="A298" s="229" t="str">
        <f t="shared" si="6"/>
        <v>INDEC-SA - 51800-21</v>
      </c>
      <c r="B298" s="229">
        <v>51800</v>
      </c>
      <c r="C298" s="228" t="s">
        <v>51</v>
      </c>
      <c r="D298" s="229">
        <v>21</v>
      </c>
      <c r="E298" s="228" t="s">
        <v>337</v>
      </c>
    </row>
    <row r="301" spans="1:5" ht="15" customHeight="1" x14ac:dyDescent="0.2">
      <c r="A301" s="247"/>
      <c r="B301" s="227" t="s">
        <v>450</v>
      </c>
      <c r="C301" s="247"/>
      <c r="D301" s="248"/>
      <c r="E301" s="247"/>
    </row>
    <row r="303" spans="1:5" ht="15" customHeight="1" x14ac:dyDescent="0.2">
      <c r="A303" s="311" t="s">
        <v>318</v>
      </c>
      <c r="B303" s="311" t="s">
        <v>48</v>
      </c>
      <c r="C303" s="311"/>
      <c r="D303" s="311"/>
      <c r="E303" s="311" t="s">
        <v>49</v>
      </c>
    </row>
    <row r="304" spans="1:5" ht="15" customHeight="1" x14ac:dyDescent="0.2">
      <c r="A304" s="311"/>
      <c r="B304" s="311" t="s">
        <v>50</v>
      </c>
      <c r="C304" s="311"/>
      <c r="D304" s="311"/>
      <c r="E304" s="311"/>
    </row>
    <row r="305" spans="1:496" ht="15" customHeight="1" x14ac:dyDescent="0.2">
      <c r="A305" s="230"/>
      <c r="B305" s="230"/>
      <c r="C305" s="230"/>
      <c r="D305" s="230"/>
      <c r="E305" s="230"/>
    </row>
    <row r="306" spans="1:496" ht="15" customHeight="1" x14ac:dyDescent="0.2">
      <c r="A306" s="229" t="str">
        <f t="shared" ref="A306:A369" si="7">CONCATENATE("INDEC-PB - ",B306,C306,D306)</f>
        <v>INDEC-PB - 42120-1</v>
      </c>
      <c r="B306" s="229">
        <v>42120</v>
      </c>
      <c r="C306" s="228" t="s">
        <v>51</v>
      </c>
      <c r="D306" s="229">
        <v>1</v>
      </c>
      <c r="E306" s="249" t="s">
        <v>338</v>
      </c>
    </row>
    <row r="307" spans="1:496" ht="15" customHeight="1" x14ac:dyDescent="0.2">
      <c r="A307" s="229" t="str">
        <f t="shared" si="7"/>
        <v>INDEC-PB - 42120-2</v>
      </c>
      <c r="B307" s="229">
        <v>42120</v>
      </c>
      <c r="C307" s="228" t="s">
        <v>51</v>
      </c>
      <c r="D307" s="229">
        <v>2</v>
      </c>
      <c r="E307" s="249" t="s">
        <v>339</v>
      </c>
    </row>
    <row r="308" spans="1:496" ht="15" customHeight="1" x14ac:dyDescent="0.2">
      <c r="A308" s="229" t="str">
        <f t="shared" si="7"/>
        <v>INDEC-PB - 37910-1</v>
      </c>
      <c r="B308" s="229">
        <v>37910</v>
      </c>
      <c r="C308" s="228" t="s">
        <v>51</v>
      </c>
      <c r="D308" s="229">
        <v>1</v>
      </c>
      <c r="E308" s="249" t="s">
        <v>340</v>
      </c>
    </row>
    <row r="309" spans="1:496" ht="15" customHeight="1" x14ac:dyDescent="0.2">
      <c r="A309" s="229" t="str">
        <f t="shared" si="7"/>
        <v>INDEC-PB - 42921-4</v>
      </c>
      <c r="B309" s="229">
        <v>42921</v>
      </c>
      <c r="C309" s="228" t="s">
        <v>51</v>
      </c>
      <c r="D309" s="229">
        <v>4</v>
      </c>
      <c r="E309" s="249" t="s">
        <v>341</v>
      </c>
    </row>
    <row r="310" spans="1:496" ht="15" customHeight="1" x14ac:dyDescent="0.2">
      <c r="A310" s="229" t="str">
        <f t="shared" si="7"/>
        <v>INDEC-PB - 44251-1</v>
      </c>
      <c r="B310" s="229">
        <v>44251</v>
      </c>
      <c r="C310" s="228" t="s">
        <v>51</v>
      </c>
      <c r="D310" s="229">
        <v>1</v>
      </c>
      <c r="E310" s="249" t="s">
        <v>342</v>
      </c>
    </row>
    <row r="311" spans="1:496" ht="15" customHeight="1" x14ac:dyDescent="0.2">
      <c r="A311" s="229" t="str">
        <f t="shared" si="7"/>
        <v>INDEC-PB - 42922-1</v>
      </c>
      <c r="B311" s="229">
        <v>42922</v>
      </c>
      <c r="C311" s="228" t="s">
        <v>51</v>
      </c>
      <c r="D311" s="229">
        <v>1</v>
      </c>
      <c r="E311" s="249" t="s">
        <v>343</v>
      </c>
    </row>
    <row r="312" spans="1:496" ht="15" customHeight="1" x14ac:dyDescent="0.2">
      <c r="A312" s="229" t="str">
        <f t="shared" si="7"/>
        <v>INDEC-PB - 33380-1</v>
      </c>
      <c r="B312" s="229">
        <v>33380</v>
      </c>
      <c r="C312" s="228" t="s">
        <v>51</v>
      </c>
      <c r="D312" s="229">
        <v>1</v>
      </c>
      <c r="E312" s="249" t="s">
        <v>344</v>
      </c>
    </row>
    <row r="313" spans="1:496" ht="15" customHeight="1" x14ac:dyDescent="0.2">
      <c r="A313" s="229" t="str">
        <f t="shared" si="7"/>
        <v>INDEC-PB - 49229-1</v>
      </c>
      <c r="B313" s="229">
        <v>49229</v>
      </c>
      <c r="C313" s="228" t="s">
        <v>51</v>
      </c>
      <c r="D313" s="229">
        <v>1</v>
      </c>
      <c r="E313" s="249" t="s">
        <v>345</v>
      </c>
    </row>
    <row r="314" spans="1:496" ht="15" customHeight="1" x14ac:dyDescent="0.2">
      <c r="A314" s="229" t="str">
        <f t="shared" si="7"/>
        <v>INDEC-PB - 46420-1</v>
      </c>
      <c r="B314" s="229">
        <v>46420</v>
      </c>
      <c r="C314" s="228" t="s">
        <v>51</v>
      </c>
      <c r="D314" s="229">
        <v>1</v>
      </c>
      <c r="E314" s="249" t="s">
        <v>346</v>
      </c>
    </row>
    <row r="315" spans="1:496" ht="15" customHeight="1" x14ac:dyDescent="0.2">
      <c r="A315" s="229" t="str">
        <f t="shared" si="7"/>
        <v>INDEC-PB - 41263-1</v>
      </c>
      <c r="B315" s="229">
        <v>41263</v>
      </c>
      <c r="C315" s="228" t="s">
        <v>51</v>
      </c>
      <c r="D315" s="229">
        <v>1</v>
      </c>
      <c r="E315" s="249" t="s">
        <v>347</v>
      </c>
    </row>
    <row r="316" spans="1:496" s="234" customFormat="1" ht="15" customHeight="1" x14ac:dyDescent="0.2">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
      <c r="A317" s="229" t="str">
        <f t="shared" si="7"/>
        <v>INDEC-PB - 44216-1</v>
      </c>
      <c r="B317" s="229">
        <v>44216</v>
      </c>
      <c r="C317" s="228" t="s">
        <v>51</v>
      </c>
      <c r="D317" s="229">
        <v>1</v>
      </c>
      <c r="E317" s="249" t="s">
        <v>348</v>
      </c>
    </row>
    <row r="318" spans="1:496" ht="15" customHeight="1" x14ac:dyDescent="0.2">
      <c r="A318" s="229" t="str">
        <f t="shared" si="7"/>
        <v>INDEC-PB - 15400-1</v>
      </c>
      <c r="B318" s="229">
        <v>15400</v>
      </c>
      <c r="C318" s="228" t="s">
        <v>51</v>
      </c>
      <c r="D318" s="229">
        <v>1</v>
      </c>
      <c r="E318" s="249" t="s">
        <v>349</v>
      </c>
    </row>
    <row r="319" spans="1:496" ht="15" customHeight="1" x14ac:dyDescent="0.2">
      <c r="A319" s="229" t="str">
        <f t="shared" si="7"/>
        <v>INDEC-PB - 15310-1</v>
      </c>
      <c r="B319" s="229">
        <v>15310</v>
      </c>
      <c r="C319" s="228" t="s">
        <v>51</v>
      </c>
      <c r="D319" s="229">
        <v>1</v>
      </c>
      <c r="E319" s="249" t="s">
        <v>350</v>
      </c>
    </row>
    <row r="320" spans="1:496" s="234" customFormat="1" ht="15" customHeight="1" x14ac:dyDescent="0.2">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
      <c r="A322" s="229" t="str">
        <f t="shared" si="7"/>
        <v>INDEC-PB - 49113-1</v>
      </c>
      <c r="B322" s="229">
        <v>49113</v>
      </c>
      <c r="C322" s="228" t="s">
        <v>51</v>
      </c>
      <c r="D322" s="229">
        <v>1</v>
      </c>
      <c r="E322" s="249" t="s">
        <v>351</v>
      </c>
    </row>
    <row r="323" spans="1:496" ht="15" customHeight="1" x14ac:dyDescent="0.2">
      <c r="A323" s="229" t="str">
        <f t="shared" si="7"/>
        <v>INDEC-PB - 36270-1</v>
      </c>
      <c r="B323" s="229">
        <v>36270</v>
      </c>
      <c r="C323" s="228" t="s">
        <v>51</v>
      </c>
      <c r="D323" s="229">
        <v>1</v>
      </c>
      <c r="E323" s="249" t="s">
        <v>352</v>
      </c>
    </row>
    <row r="324" spans="1:496" ht="15" customHeight="1" x14ac:dyDescent="0.2">
      <c r="A324" s="229" t="str">
        <f t="shared" si="7"/>
        <v>INDEC-PB - 46539-1</v>
      </c>
      <c r="B324" s="229">
        <v>46539</v>
      </c>
      <c r="C324" s="228" t="s">
        <v>51</v>
      </c>
      <c r="D324" s="229">
        <v>1</v>
      </c>
      <c r="E324" s="249" t="s">
        <v>353</v>
      </c>
    </row>
    <row r="325" spans="1:496" ht="15" customHeight="1" x14ac:dyDescent="0.2">
      <c r="A325" s="229" t="str">
        <f t="shared" si="7"/>
        <v>INDEC-PB - 37370-1</v>
      </c>
      <c r="B325" s="229">
        <v>37370</v>
      </c>
      <c r="C325" s="228" t="s">
        <v>51</v>
      </c>
      <c r="D325" s="229">
        <v>1</v>
      </c>
      <c r="E325" s="249" t="s">
        <v>354</v>
      </c>
    </row>
    <row r="326" spans="1:496" ht="15" customHeight="1" x14ac:dyDescent="0.2">
      <c r="A326" s="229" t="str">
        <f t="shared" si="7"/>
        <v>INDEC-PB - 35110-4</v>
      </c>
      <c r="B326" s="229">
        <v>35110</v>
      </c>
      <c r="C326" s="228" t="s">
        <v>51</v>
      </c>
      <c r="D326" s="229">
        <v>4</v>
      </c>
      <c r="E326" s="249" t="s">
        <v>355</v>
      </c>
    </row>
    <row r="327" spans="1:496" ht="15" customHeight="1" x14ac:dyDescent="0.2">
      <c r="A327" s="229" t="str">
        <f t="shared" si="7"/>
        <v>INDEC-PB - 41261-1</v>
      </c>
      <c r="B327" s="229">
        <v>41261</v>
      </c>
      <c r="C327" s="228" t="s">
        <v>51</v>
      </c>
      <c r="D327" s="229">
        <v>1</v>
      </c>
      <c r="E327" s="249" t="s">
        <v>356</v>
      </c>
    </row>
    <row r="328" spans="1:496" ht="15" customHeight="1" x14ac:dyDescent="0.2">
      <c r="A328" s="229" t="str">
        <f t="shared" si="7"/>
        <v>INDEC-PB - 36490-6</v>
      </c>
      <c r="B328" s="229">
        <v>36490</v>
      </c>
      <c r="C328" s="228" t="s">
        <v>51</v>
      </c>
      <c r="D328" s="229">
        <v>6</v>
      </c>
      <c r="E328" s="249" t="s">
        <v>357</v>
      </c>
    </row>
    <row r="329" spans="1:496" ht="15" customHeight="1" x14ac:dyDescent="0.2">
      <c r="A329" s="229" t="str">
        <f t="shared" si="7"/>
        <v>INDEC-PB - 42944-1</v>
      </c>
      <c r="B329" s="229">
        <v>42944</v>
      </c>
      <c r="C329" s="228" t="s">
        <v>51</v>
      </c>
      <c r="D329" s="229">
        <v>1</v>
      </c>
      <c r="E329" s="249" t="s">
        <v>358</v>
      </c>
    </row>
    <row r="330" spans="1:496" ht="15" customHeight="1" x14ac:dyDescent="0.2">
      <c r="A330" s="229" t="str">
        <f t="shared" si="7"/>
        <v>INDEC-PB - 42320-1</v>
      </c>
      <c r="B330" s="229">
        <v>42320</v>
      </c>
      <c r="C330" s="228" t="s">
        <v>51</v>
      </c>
      <c r="D330" s="229">
        <v>1</v>
      </c>
      <c r="E330" s="249" t="s">
        <v>359</v>
      </c>
    </row>
    <row r="331" spans="1:496" ht="15" customHeight="1" x14ac:dyDescent="0.2">
      <c r="A331" s="229" t="str">
        <f t="shared" si="7"/>
        <v>INDEC-PB - 37420-1</v>
      </c>
      <c r="B331" s="229">
        <v>37420</v>
      </c>
      <c r="C331" s="228" t="s">
        <v>51</v>
      </c>
      <c r="D331" s="229">
        <v>1</v>
      </c>
      <c r="E331" s="249" t="s">
        <v>360</v>
      </c>
    </row>
    <row r="332" spans="1:496" s="234" customFormat="1" ht="15" customHeight="1" x14ac:dyDescent="0.2">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
      <c r="A335" s="229" t="str">
        <f t="shared" si="7"/>
        <v>INDEC-PB - 36320-1</v>
      </c>
      <c r="B335" s="229">
        <v>36320</v>
      </c>
      <c r="C335" s="228" t="s">
        <v>51</v>
      </c>
      <c r="D335" s="229">
        <v>1</v>
      </c>
      <c r="E335" s="249" t="s">
        <v>361</v>
      </c>
    </row>
    <row r="336" spans="1:496" ht="15" customHeight="1" x14ac:dyDescent="0.2">
      <c r="A336" s="229" t="str">
        <f t="shared" si="7"/>
        <v>INDEC-PB - 46220-1</v>
      </c>
      <c r="B336" s="229">
        <v>46220</v>
      </c>
      <c r="C336" s="228" t="s">
        <v>51</v>
      </c>
      <c r="D336" s="229">
        <v>1</v>
      </c>
      <c r="E336" s="249" t="s">
        <v>362</v>
      </c>
    </row>
    <row r="337" spans="1:496" s="234" customFormat="1" ht="15" customHeight="1" x14ac:dyDescent="0.2">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
      <c r="A338" s="229" t="str">
        <f t="shared" si="7"/>
        <v>INDEC-PB - 37440-1</v>
      </c>
      <c r="B338" s="229">
        <v>37440</v>
      </c>
      <c r="C338" s="228" t="s">
        <v>51</v>
      </c>
      <c r="D338" s="229">
        <v>1</v>
      </c>
      <c r="E338" s="249" t="s">
        <v>363</v>
      </c>
    </row>
    <row r="339" spans="1:496" ht="15" customHeight="1" x14ac:dyDescent="0.2">
      <c r="A339" s="229" t="str">
        <f t="shared" si="7"/>
        <v>INDEC-PB - 42992-1</v>
      </c>
      <c r="B339" s="229">
        <v>42992</v>
      </c>
      <c r="C339" s="228" t="s">
        <v>51</v>
      </c>
      <c r="D339" s="229">
        <v>1</v>
      </c>
      <c r="E339" s="249" t="s">
        <v>364</v>
      </c>
    </row>
    <row r="340" spans="1:496" ht="15" customHeight="1" x14ac:dyDescent="0.2">
      <c r="A340" s="229" t="str">
        <f t="shared" si="7"/>
        <v>INDEC-PB - 42999-2</v>
      </c>
      <c r="B340" s="229">
        <v>42999</v>
      </c>
      <c r="C340" s="228" t="s">
        <v>51</v>
      </c>
      <c r="D340" s="229">
        <v>2</v>
      </c>
      <c r="E340" s="249" t="s">
        <v>365</v>
      </c>
    </row>
    <row r="341" spans="1:496" ht="15" customHeight="1" x14ac:dyDescent="0.2">
      <c r="A341" s="229" t="str">
        <f t="shared" si="7"/>
        <v>INDEC-PB - 42944-2</v>
      </c>
      <c r="B341" s="229">
        <v>42944</v>
      </c>
      <c r="C341" s="228" t="s">
        <v>51</v>
      </c>
      <c r="D341" s="229">
        <v>2</v>
      </c>
      <c r="E341" s="249" t="s">
        <v>366</v>
      </c>
    </row>
    <row r="342" spans="1:496" ht="15" customHeight="1" x14ac:dyDescent="0.2">
      <c r="A342" s="229" t="str">
        <f t="shared" si="7"/>
        <v>INDEC-PB - 43230-1</v>
      </c>
      <c r="B342" s="229">
        <v>43230</v>
      </c>
      <c r="C342" s="228" t="s">
        <v>51</v>
      </c>
      <c r="D342" s="229">
        <v>1</v>
      </c>
      <c r="E342" s="249" t="s">
        <v>367</v>
      </c>
    </row>
    <row r="343" spans="1:496" ht="15" customHeight="1" x14ac:dyDescent="0.2">
      <c r="A343" s="229" t="str">
        <f t="shared" si="7"/>
        <v>INDEC-PB - 46340-1</v>
      </c>
      <c r="B343" s="229">
        <v>46340</v>
      </c>
      <c r="C343" s="228" t="s">
        <v>51</v>
      </c>
      <c r="D343" s="229">
        <v>1</v>
      </c>
      <c r="E343" s="249" t="s">
        <v>368</v>
      </c>
    </row>
    <row r="344" spans="1:496" s="234" customFormat="1" ht="15" customHeight="1" x14ac:dyDescent="0.2">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
      <c r="A345" s="229" t="str">
        <f t="shared" si="7"/>
        <v>INDEC-PB - 42190-2</v>
      </c>
      <c r="B345" s="229">
        <v>42190</v>
      </c>
      <c r="C345" s="228" t="s">
        <v>51</v>
      </c>
      <c r="D345" s="229">
        <v>2</v>
      </c>
      <c r="E345" s="249" t="s">
        <v>369</v>
      </c>
    </row>
    <row r="346" spans="1:496" ht="15" customHeight="1" x14ac:dyDescent="0.2">
      <c r="A346" s="229" t="str">
        <f t="shared" si="7"/>
        <v>INDEC-PB - 36990-2</v>
      </c>
      <c r="B346" s="229">
        <v>36990</v>
      </c>
      <c r="C346" s="228" t="s">
        <v>51</v>
      </c>
      <c r="D346" s="229">
        <v>2</v>
      </c>
      <c r="E346" s="249" t="s">
        <v>370</v>
      </c>
    </row>
    <row r="347" spans="1:496" s="234" customFormat="1" ht="15" customHeight="1" x14ac:dyDescent="0.2">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
      <c r="A348" s="229" t="str">
        <f t="shared" si="7"/>
        <v>INDEC-PB - 32600-1</v>
      </c>
      <c r="B348" s="229">
        <v>32600</v>
      </c>
      <c r="C348" s="228" t="s">
        <v>51</v>
      </c>
      <c r="D348" s="229">
        <v>1</v>
      </c>
      <c r="E348" s="249" t="s">
        <v>371</v>
      </c>
    </row>
    <row r="349" spans="1:496" ht="15" customHeight="1" x14ac:dyDescent="0.2">
      <c r="A349" s="229" t="str">
        <f t="shared" si="7"/>
        <v>INDEC-PB - 36111-3</v>
      </c>
      <c r="B349" s="229">
        <v>36111</v>
      </c>
      <c r="C349" s="228" t="s">
        <v>51</v>
      </c>
      <c r="D349" s="229">
        <v>3</v>
      </c>
      <c r="E349" s="249" t="s">
        <v>372</v>
      </c>
    </row>
    <row r="350" spans="1:496" ht="15" customHeight="1" x14ac:dyDescent="0.2">
      <c r="A350" s="229" t="str">
        <f t="shared" si="7"/>
        <v>INDEC-PB - 36111-2</v>
      </c>
      <c r="B350" s="229">
        <v>36111</v>
      </c>
      <c r="C350" s="228" t="s">
        <v>51</v>
      </c>
      <c r="D350" s="229">
        <v>2</v>
      </c>
      <c r="E350" s="249" t="s">
        <v>373</v>
      </c>
    </row>
    <row r="351" spans="1:496" ht="15" customHeight="1" x14ac:dyDescent="0.2">
      <c r="A351" s="229" t="str">
        <f t="shared" si="7"/>
        <v>INDEC-PB - 36111-1</v>
      </c>
      <c r="B351" s="229">
        <v>36111</v>
      </c>
      <c r="C351" s="228" t="s">
        <v>51</v>
      </c>
      <c r="D351" s="229">
        <v>1</v>
      </c>
      <c r="E351" s="249" t="s">
        <v>374</v>
      </c>
    </row>
    <row r="352" spans="1:496" ht="15" customHeight="1" x14ac:dyDescent="0.2">
      <c r="A352" s="229" t="str">
        <f t="shared" si="7"/>
        <v>INDEC-PB - 42921-1</v>
      </c>
      <c r="B352" s="229">
        <v>42921</v>
      </c>
      <c r="C352" s="228" t="s">
        <v>51</v>
      </c>
      <c r="D352" s="229">
        <v>1</v>
      </c>
      <c r="E352" s="249" t="s">
        <v>375</v>
      </c>
    </row>
    <row r="353" spans="1:496" s="234" customFormat="1" ht="15" customHeight="1" x14ac:dyDescent="0.2">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
      <c r="A354" s="229" t="str">
        <f t="shared" si="7"/>
        <v>INDEC-PB - 49129-1</v>
      </c>
      <c r="B354" s="229">
        <v>49129</v>
      </c>
      <c r="C354" s="228" t="s">
        <v>51</v>
      </c>
      <c r="D354" s="229">
        <v>1</v>
      </c>
      <c r="E354" s="249" t="s">
        <v>376</v>
      </c>
    </row>
    <row r="355" spans="1:496" ht="15" customHeight="1" x14ac:dyDescent="0.2">
      <c r="A355" s="229" t="str">
        <f t="shared" si="7"/>
        <v>INDEC-PB - 43220-1</v>
      </c>
      <c r="B355" s="229">
        <v>43220</v>
      </c>
      <c r="C355" s="228" t="s">
        <v>51</v>
      </c>
      <c r="D355" s="229">
        <v>1</v>
      </c>
      <c r="E355" s="249" t="s">
        <v>377</v>
      </c>
    </row>
    <row r="356" spans="1:496" ht="15" customHeight="1" x14ac:dyDescent="0.2">
      <c r="A356" s="229" t="str">
        <f t="shared" si="7"/>
        <v>INDEC-PB - 35110-1</v>
      </c>
      <c r="B356" s="229">
        <v>35110</v>
      </c>
      <c r="C356" s="228" t="s">
        <v>51</v>
      </c>
      <c r="D356" s="229">
        <v>1</v>
      </c>
      <c r="E356" s="249" t="s">
        <v>378</v>
      </c>
    </row>
    <row r="357" spans="1:496" ht="15" customHeight="1" x14ac:dyDescent="0.2">
      <c r="A357" s="229" t="str">
        <f t="shared" si="7"/>
        <v>INDEC-PB - 17100-1</v>
      </c>
      <c r="B357" s="229">
        <v>17100</v>
      </c>
      <c r="C357" s="228" t="s">
        <v>51</v>
      </c>
      <c r="D357" s="229">
        <v>1</v>
      </c>
      <c r="E357" s="249" t="s">
        <v>379</v>
      </c>
    </row>
    <row r="358" spans="1:496" ht="15" customHeight="1" x14ac:dyDescent="0.2">
      <c r="A358" s="229" t="str">
        <f t="shared" si="7"/>
        <v>INDEC-PB - 49129-3</v>
      </c>
      <c r="B358" s="229">
        <v>49129</v>
      </c>
      <c r="C358" s="228" t="s">
        <v>51</v>
      </c>
      <c r="D358" s="229">
        <v>3</v>
      </c>
      <c r="E358" s="249" t="s">
        <v>380</v>
      </c>
    </row>
    <row r="359" spans="1:496" ht="15" customHeight="1" x14ac:dyDescent="0.2">
      <c r="A359" s="229" t="str">
        <f t="shared" si="7"/>
        <v>INDEC-PB - 35110-2</v>
      </c>
      <c r="B359" s="229">
        <v>35110</v>
      </c>
      <c r="C359" s="228" t="s">
        <v>51</v>
      </c>
      <c r="D359" s="229">
        <v>2</v>
      </c>
      <c r="E359" s="249" t="s">
        <v>381</v>
      </c>
    </row>
    <row r="360" spans="1:496" ht="15" customHeight="1" x14ac:dyDescent="0.2">
      <c r="A360" s="229" t="str">
        <f t="shared" si="7"/>
        <v>INDEC-PB - 37129-1</v>
      </c>
      <c r="B360" s="229">
        <v>37129</v>
      </c>
      <c r="C360" s="228" t="s">
        <v>51</v>
      </c>
      <c r="D360" s="229">
        <v>1</v>
      </c>
      <c r="E360" s="249" t="s">
        <v>382</v>
      </c>
    </row>
    <row r="361" spans="1:496" ht="15" customHeight="1" x14ac:dyDescent="0.2">
      <c r="A361" s="229" t="str">
        <f t="shared" si="7"/>
        <v>INDEC-PB - 36490-4</v>
      </c>
      <c r="B361" s="229">
        <v>36490</v>
      </c>
      <c r="C361" s="228" t="s">
        <v>51</v>
      </c>
      <c r="D361" s="229">
        <v>4</v>
      </c>
      <c r="E361" s="249" t="s">
        <v>383</v>
      </c>
    </row>
    <row r="362" spans="1:496" ht="15" customHeight="1" x14ac:dyDescent="0.2">
      <c r="A362" s="229" t="str">
        <f t="shared" si="7"/>
        <v>INDEC-PB - 33370-1</v>
      </c>
      <c r="B362" s="229">
        <v>33370</v>
      </c>
      <c r="C362" s="228" t="s">
        <v>51</v>
      </c>
      <c r="D362" s="229">
        <v>1</v>
      </c>
      <c r="E362" s="249" t="s">
        <v>384</v>
      </c>
    </row>
    <row r="363" spans="1:496" ht="15" customHeight="1" x14ac:dyDescent="0.2">
      <c r="A363" s="229" t="str">
        <f t="shared" si="7"/>
        <v>INDEC-PB - 12020-1</v>
      </c>
      <c r="B363" s="229">
        <v>12020</v>
      </c>
      <c r="C363" s="228" t="s">
        <v>51</v>
      </c>
      <c r="D363" s="229">
        <v>1</v>
      </c>
      <c r="E363" s="249" t="s">
        <v>385</v>
      </c>
    </row>
    <row r="364" spans="1:496" ht="15" customHeight="1" x14ac:dyDescent="0.2">
      <c r="A364" s="229" t="str">
        <f t="shared" si="7"/>
        <v>INDEC-PB - 33360-1</v>
      </c>
      <c r="B364" s="229">
        <v>33360</v>
      </c>
      <c r="C364" s="228" t="s">
        <v>51</v>
      </c>
      <c r="D364" s="229">
        <v>1</v>
      </c>
      <c r="E364" s="249" t="s">
        <v>386</v>
      </c>
    </row>
    <row r="365" spans="1:496" ht="15" customHeight="1" x14ac:dyDescent="0.2">
      <c r="A365" s="229" t="str">
        <f t="shared" si="7"/>
        <v>INDEC-PB - 33410-1</v>
      </c>
      <c r="B365" s="229">
        <v>33410</v>
      </c>
      <c r="C365" s="228" t="s">
        <v>51</v>
      </c>
      <c r="D365" s="229">
        <v>1</v>
      </c>
      <c r="E365" s="249" t="s">
        <v>387</v>
      </c>
    </row>
    <row r="366" spans="1:496" ht="15" customHeight="1" x14ac:dyDescent="0.2">
      <c r="A366" s="229" t="str">
        <f t="shared" si="7"/>
        <v>INDEC-PB - 42911-1</v>
      </c>
      <c r="B366" s="229">
        <v>42911</v>
      </c>
      <c r="C366" s="228" t="s">
        <v>51</v>
      </c>
      <c r="D366" s="229">
        <v>1</v>
      </c>
      <c r="E366" s="249" t="s">
        <v>388</v>
      </c>
    </row>
    <row r="367" spans="1:496" ht="15" customHeight="1" x14ac:dyDescent="0.2">
      <c r="A367" s="229" t="str">
        <f t="shared" si="7"/>
        <v>INDEC-PB - 46113-1</v>
      </c>
      <c r="B367" s="229">
        <v>46113</v>
      </c>
      <c r="C367" s="228" t="s">
        <v>51</v>
      </c>
      <c r="D367" s="229">
        <v>1</v>
      </c>
      <c r="E367" s="249" t="s">
        <v>389</v>
      </c>
    </row>
    <row r="368" spans="1:496" ht="15" customHeight="1" x14ac:dyDescent="0.2">
      <c r="A368" s="229" t="str">
        <f t="shared" si="7"/>
        <v>INDEC-PB - 42921-2</v>
      </c>
      <c r="B368" s="229">
        <v>42921</v>
      </c>
      <c r="C368" s="228" t="s">
        <v>51</v>
      </c>
      <c r="D368" s="229">
        <v>2</v>
      </c>
      <c r="E368" s="249" t="s">
        <v>390</v>
      </c>
    </row>
    <row r="369" spans="1:496" ht="15" customHeight="1" x14ac:dyDescent="0.2">
      <c r="A369" s="229" t="str">
        <f t="shared" si="7"/>
        <v>INDEC-PB - 37990-1</v>
      </c>
      <c r="B369" s="229">
        <v>37990</v>
      </c>
      <c r="C369" s="228" t="s">
        <v>51</v>
      </c>
      <c r="D369" s="229">
        <v>1</v>
      </c>
      <c r="E369" s="249" t="s">
        <v>391</v>
      </c>
    </row>
    <row r="370" spans="1:496" ht="15" customHeight="1" x14ac:dyDescent="0.2">
      <c r="A370" s="229" t="str">
        <f t="shared" ref="A370:A425" si="8">CONCATENATE("INDEC-PB - ",B370,C370,D370)</f>
        <v>INDEC-PB - 41242-1</v>
      </c>
      <c r="B370" s="229">
        <v>41242</v>
      </c>
      <c r="C370" s="228" t="s">
        <v>51</v>
      </c>
      <c r="D370" s="229">
        <v>1</v>
      </c>
      <c r="E370" s="249" t="s">
        <v>392</v>
      </c>
    </row>
    <row r="371" spans="1:496" ht="15" customHeight="1" x14ac:dyDescent="0.2">
      <c r="A371" s="229" t="str">
        <f t="shared" si="8"/>
        <v>INDEC-PB - 37510-1</v>
      </c>
      <c r="B371" s="229">
        <v>37510</v>
      </c>
      <c r="C371" s="228" t="s">
        <v>51</v>
      </c>
      <c r="D371" s="229">
        <v>1</v>
      </c>
      <c r="E371" s="249" t="s">
        <v>393</v>
      </c>
    </row>
    <row r="372" spans="1:496" ht="15" customHeight="1" x14ac:dyDescent="0.2">
      <c r="A372" s="229" t="str">
        <f t="shared" si="8"/>
        <v>INDEC-PB - 44440-1</v>
      </c>
      <c r="B372" s="229">
        <v>44440</v>
      </c>
      <c r="C372" s="228" t="s">
        <v>51</v>
      </c>
      <c r="D372" s="229">
        <v>1</v>
      </c>
      <c r="E372" s="249" t="s">
        <v>394</v>
      </c>
    </row>
    <row r="373" spans="1:496" ht="15" customHeight="1" x14ac:dyDescent="0.2">
      <c r="A373" s="229" t="str">
        <f t="shared" si="8"/>
        <v>INDEC-PB - 35110-5</v>
      </c>
      <c r="B373" s="229">
        <v>35110</v>
      </c>
      <c r="C373" s="228" t="s">
        <v>51</v>
      </c>
      <c r="D373" s="229">
        <v>5</v>
      </c>
      <c r="E373" s="249" t="s">
        <v>395</v>
      </c>
    </row>
    <row r="374" spans="1:496" ht="15" customHeight="1" x14ac:dyDescent="0.2">
      <c r="A374" s="229" t="str">
        <f t="shared" si="8"/>
        <v>INDEC-PB - 46212-1</v>
      </c>
      <c r="B374" s="229">
        <v>46212</v>
      </c>
      <c r="C374" s="228" t="s">
        <v>51</v>
      </c>
      <c r="D374" s="229">
        <v>1</v>
      </c>
      <c r="E374" s="249" t="s">
        <v>396</v>
      </c>
    </row>
    <row r="375" spans="1:496" s="234" customFormat="1" ht="15" customHeight="1" x14ac:dyDescent="0.2">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
      <c r="A376" s="229" t="str">
        <f t="shared" si="8"/>
        <v>INDEC-PB - 37350-1</v>
      </c>
      <c r="B376" s="229">
        <v>37350</v>
      </c>
      <c r="C376" s="228" t="s">
        <v>51</v>
      </c>
      <c r="D376" s="229">
        <v>1</v>
      </c>
      <c r="E376" s="249" t="s">
        <v>397</v>
      </c>
    </row>
    <row r="377" spans="1:496" ht="15" customHeight="1" x14ac:dyDescent="0.2">
      <c r="A377" s="229" t="str">
        <f t="shared" si="8"/>
        <v>INDEC-PB - 37320-1</v>
      </c>
      <c r="B377" s="229">
        <v>37320</v>
      </c>
      <c r="C377" s="228" t="s">
        <v>51</v>
      </c>
      <c r="D377" s="229">
        <v>1</v>
      </c>
      <c r="E377" s="249" t="s">
        <v>398</v>
      </c>
    </row>
    <row r="378" spans="1:496" ht="15" customHeight="1" x14ac:dyDescent="0.2">
      <c r="A378" s="229" t="str">
        <f t="shared" si="8"/>
        <v>INDEC-PB - 41532-11</v>
      </c>
      <c r="B378" s="229">
        <v>41532</v>
      </c>
      <c r="C378" s="228" t="s">
        <v>51</v>
      </c>
      <c r="D378" s="229">
        <v>11</v>
      </c>
      <c r="E378" s="249" t="s">
        <v>399</v>
      </c>
    </row>
    <row r="379" spans="1:496" ht="15" customHeight="1" x14ac:dyDescent="0.2">
      <c r="A379" s="229" t="str">
        <f t="shared" si="8"/>
        <v>INDEC-PB - 41532-1</v>
      </c>
      <c r="B379" s="229">
        <v>41532</v>
      </c>
      <c r="C379" s="228" t="s">
        <v>51</v>
      </c>
      <c r="D379" s="229">
        <v>1</v>
      </c>
      <c r="E379" s="249" t="s">
        <v>400</v>
      </c>
    </row>
    <row r="380" spans="1:496" ht="15" customHeight="1" x14ac:dyDescent="0.2">
      <c r="A380" s="229" t="str">
        <f t="shared" si="8"/>
        <v>INDEC-PB - 31430-1</v>
      </c>
      <c r="B380" s="229">
        <v>31430</v>
      </c>
      <c r="C380" s="228" t="s">
        <v>51</v>
      </c>
      <c r="D380" s="229">
        <v>1</v>
      </c>
      <c r="E380" s="249" t="s">
        <v>401</v>
      </c>
    </row>
    <row r="381" spans="1:496" ht="15" customHeight="1" x14ac:dyDescent="0.2">
      <c r="A381" s="229" t="str">
        <f t="shared" si="8"/>
        <v>INDEC-PB - 31100-1</v>
      </c>
      <c r="B381" s="229">
        <v>31100</v>
      </c>
      <c r="C381" s="228" t="s">
        <v>51</v>
      </c>
      <c r="D381" s="229">
        <v>1</v>
      </c>
      <c r="E381" s="249" t="s">
        <v>402</v>
      </c>
    </row>
    <row r="382" spans="1:496" ht="15" customHeight="1" x14ac:dyDescent="0.2">
      <c r="A382" s="229" t="str">
        <f t="shared" si="8"/>
        <v>INDEC-PB - 31420-1</v>
      </c>
      <c r="B382" s="229">
        <v>31420</v>
      </c>
      <c r="C382" s="228" t="s">
        <v>51</v>
      </c>
      <c r="D382" s="229">
        <v>1</v>
      </c>
      <c r="E382" s="249" t="s">
        <v>403</v>
      </c>
    </row>
    <row r="383" spans="1:496" ht="15" customHeight="1" x14ac:dyDescent="0.2">
      <c r="A383" s="229" t="str">
        <f t="shared" si="8"/>
        <v>INDEC-PB - 31420-2</v>
      </c>
      <c r="B383" s="229">
        <v>31420</v>
      </c>
      <c r="C383" s="228" t="s">
        <v>51</v>
      </c>
      <c r="D383" s="229">
        <v>2</v>
      </c>
      <c r="E383" s="249" t="s">
        <v>404</v>
      </c>
    </row>
    <row r="384" spans="1:496" s="234" customFormat="1" ht="15" customHeight="1" x14ac:dyDescent="0.2">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
      <c r="A386" s="229" t="str">
        <f t="shared" si="8"/>
        <v>INDEC-PB - 44430-1</v>
      </c>
      <c r="B386" s="229">
        <v>44430</v>
      </c>
      <c r="C386" s="228" t="s">
        <v>51</v>
      </c>
      <c r="D386" s="229">
        <v>1</v>
      </c>
      <c r="E386" s="249" t="s">
        <v>405</v>
      </c>
    </row>
    <row r="387" spans="1:496" ht="15" customHeight="1" x14ac:dyDescent="0.2">
      <c r="A387" s="229" t="str">
        <f t="shared" si="8"/>
        <v>INDEC-PB - 37930-1</v>
      </c>
      <c r="B387" s="229">
        <v>37930</v>
      </c>
      <c r="C387" s="228" t="s">
        <v>51</v>
      </c>
      <c r="D387" s="229">
        <v>1</v>
      </c>
      <c r="E387" s="249" t="s">
        <v>406</v>
      </c>
    </row>
    <row r="388" spans="1:496" ht="15" customHeight="1" x14ac:dyDescent="0.2">
      <c r="A388" s="229" t="str">
        <f t="shared" si="8"/>
        <v>INDEC-PB - 37330-1</v>
      </c>
      <c r="B388" s="229">
        <v>37330</v>
      </c>
      <c r="C388" s="228" t="s">
        <v>51</v>
      </c>
      <c r="D388" s="229">
        <v>1</v>
      </c>
      <c r="E388" s="249" t="s">
        <v>407</v>
      </c>
    </row>
    <row r="389" spans="1:496" ht="15" customHeight="1" x14ac:dyDescent="0.2">
      <c r="A389" s="229" t="str">
        <f t="shared" si="8"/>
        <v>INDEC-PB - 37540-1</v>
      </c>
      <c r="B389" s="229">
        <v>37540</v>
      </c>
      <c r="C389" s="228" t="s">
        <v>51</v>
      </c>
      <c r="D389" s="229">
        <v>1</v>
      </c>
      <c r="E389" s="249" t="s">
        <v>408</v>
      </c>
    </row>
    <row r="390" spans="1:496" ht="15" customHeight="1" x14ac:dyDescent="0.2">
      <c r="A390" s="229" t="str">
        <f t="shared" si="8"/>
        <v>INDEC-PB - 43121-1</v>
      </c>
      <c r="B390" s="229">
        <v>43121</v>
      </c>
      <c r="C390" s="228" t="s">
        <v>51</v>
      </c>
      <c r="D390" s="229">
        <v>1</v>
      </c>
      <c r="E390" s="249" t="s">
        <v>409</v>
      </c>
    </row>
    <row r="391" spans="1:496" ht="15" customHeight="1" x14ac:dyDescent="0.2">
      <c r="A391" s="229" t="str">
        <f t="shared" si="8"/>
        <v>INDEC-PB - 46112-1</v>
      </c>
      <c r="B391" s="229">
        <v>46112</v>
      </c>
      <c r="C391" s="228" t="s">
        <v>51</v>
      </c>
      <c r="D391" s="229">
        <v>1</v>
      </c>
      <c r="E391" s="249" t="s">
        <v>410</v>
      </c>
    </row>
    <row r="392" spans="1:496" s="234" customFormat="1" ht="15" customHeight="1" x14ac:dyDescent="0.2">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
      <c r="A393" s="229" t="str">
        <f t="shared" si="8"/>
        <v>INDEC-PB - 49911-1</v>
      </c>
      <c r="B393" s="229">
        <v>49911</v>
      </c>
      <c r="C393" s="228" t="s">
        <v>51</v>
      </c>
      <c r="D393" s="229">
        <v>1</v>
      </c>
      <c r="E393" s="249" t="s">
        <v>411</v>
      </c>
    </row>
    <row r="394" spans="1:496" ht="15" customHeight="1" x14ac:dyDescent="0.2">
      <c r="A394" s="229" t="str">
        <f t="shared" si="8"/>
        <v>INDEC-PB - 33310-1</v>
      </c>
      <c r="B394" s="229">
        <v>33310</v>
      </c>
      <c r="C394" s="228" t="s">
        <v>51</v>
      </c>
      <c r="D394" s="229">
        <v>1</v>
      </c>
      <c r="E394" s="249" t="s">
        <v>412</v>
      </c>
    </row>
    <row r="395" spans="1:496" ht="15" customHeight="1" x14ac:dyDescent="0.2">
      <c r="A395" s="229" t="str">
        <f t="shared" si="8"/>
        <v>INDEC-PB - 32129-1</v>
      </c>
      <c r="B395" s="229">
        <v>32129</v>
      </c>
      <c r="C395" s="228" t="s">
        <v>51</v>
      </c>
      <c r="D395" s="229">
        <v>1</v>
      </c>
      <c r="E395" s="249" t="s">
        <v>413</v>
      </c>
    </row>
    <row r="396" spans="1:496" ht="15" customHeight="1" x14ac:dyDescent="0.2">
      <c r="A396" s="229" t="str">
        <f t="shared" si="8"/>
        <v>INDEC-PB - 37990-2</v>
      </c>
      <c r="B396" s="229">
        <v>37990</v>
      </c>
      <c r="C396" s="228" t="s">
        <v>51</v>
      </c>
      <c r="D396" s="229">
        <v>2</v>
      </c>
      <c r="E396" s="249" t="s">
        <v>414</v>
      </c>
    </row>
    <row r="397" spans="1:496" ht="15" customHeight="1" x14ac:dyDescent="0.2">
      <c r="A397" s="229" t="str">
        <f t="shared" si="8"/>
        <v>INDEC-PB - 41251-1</v>
      </c>
      <c r="B397" s="229">
        <v>41251</v>
      </c>
      <c r="C397" s="228" t="s">
        <v>51</v>
      </c>
      <c r="D397" s="229">
        <v>1</v>
      </c>
      <c r="E397" s="249" t="s">
        <v>415</v>
      </c>
    </row>
    <row r="398" spans="1:496" ht="15" customHeight="1" x14ac:dyDescent="0.2">
      <c r="A398" s="229" t="str">
        <f t="shared" si="8"/>
        <v>INDEC-PB - 12010-1</v>
      </c>
      <c r="B398" s="229">
        <v>12010</v>
      </c>
      <c r="C398" s="228" t="s">
        <v>51</v>
      </c>
      <c r="D398" s="229">
        <v>1</v>
      </c>
      <c r="E398" s="249" t="s">
        <v>416</v>
      </c>
    </row>
    <row r="399" spans="1:496" ht="15" customHeight="1" x14ac:dyDescent="0.2">
      <c r="A399" s="229" t="str">
        <f t="shared" si="8"/>
        <v>INDEC-PB - 15320-1</v>
      </c>
      <c r="B399" s="229">
        <v>15320</v>
      </c>
      <c r="C399" s="228" t="s">
        <v>51</v>
      </c>
      <c r="D399" s="229">
        <v>1</v>
      </c>
      <c r="E399" s="249" t="s">
        <v>417</v>
      </c>
    </row>
    <row r="400" spans="1:496" ht="15" customHeight="1" x14ac:dyDescent="0.2">
      <c r="A400" s="229" t="str">
        <f t="shared" si="8"/>
        <v>INDEC-PB - 41116-1</v>
      </c>
      <c r="B400" s="229">
        <v>41116</v>
      </c>
      <c r="C400" s="228" t="s">
        <v>51</v>
      </c>
      <c r="D400" s="229">
        <v>1</v>
      </c>
      <c r="E400" s="249" t="s">
        <v>418</v>
      </c>
    </row>
    <row r="401" spans="1:496" ht="15" customHeight="1" x14ac:dyDescent="0.2">
      <c r="A401" s="229" t="str">
        <f t="shared" si="8"/>
        <v>INDEC-PB - 42999-1</v>
      </c>
      <c r="B401" s="229">
        <v>42999</v>
      </c>
      <c r="C401" s="228" t="s">
        <v>51</v>
      </c>
      <c r="D401" s="229">
        <v>1</v>
      </c>
      <c r="E401" s="249" t="s">
        <v>419</v>
      </c>
    </row>
    <row r="402" spans="1:496" ht="15" customHeight="1" x14ac:dyDescent="0.2">
      <c r="A402" s="229" t="str">
        <f t="shared" si="8"/>
        <v>INDEC-PB - 35110-3</v>
      </c>
      <c r="B402" s="229">
        <v>35110</v>
      </c>
      <c r="C402" s="228" t="s">
        <v>51</v>
      </c>
      <c r="D402" s="229">
        <v>3</v>
      </c>
      <c r="E402" s="249" t="s">
        <v>420</v>
      </c>
    </row>
    <row r="403" spans="1:496" ht="15" customHeight="1" x14ac:dyDescent="0.2">
      <c r="A403" s="229" t="str">
        <f t="shared" si="8"/>
        <v>INDEC-PB - 34740-6</v>
      </c>
      <c r="B403" s="229">
        <v>34740</v>
      </c>
      <c r="C403" s="228" t="s">
        <v>51</v>
      </c>
      <c r="D403" s="229">
        <v>6</v>
      </c>
      <c r="E403" s="249" t="s">
        <v>421</v>
      </c>
    </row>
    <row r="404" spans="1:496" ht="15" customHeight="1" x14ac:dyDescent="0.2">
      <c r="A404" s="229" t="str">
        <f t="shared" si="8"/>
        <v>INDEC-PB - 34730-1</v>
      </c>
      <c r="B404" s="229">
        <v>34730</v>
      </c>
      <c r="C404" s="228" t="s">
        <v>51</v>
      </c>
      <c r="D404" s="229">
        <v>1</v>
      </c>
      <c r="E404" s="249" t="s">
        <v>422</v>
      </c>
    </row>
    <row r="405" spans="1:496" s="234" customFormat="1" ht="15" customHeight="1" x14ac:dyDescent="0.2">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
      <c r="A406" s="229" t="str">
        <f t="shared" si="8"/>
        <v>INDEC-PB - 34710-1</v>
      </c>
      <c r="B406" s="229">
        <v>34710</v>
      </c>
      <c r="C406" s="228" t="s">
        <v>51</v>
      </c>
      <c r="D406" s="229">
        <v>1</v>
      </c>
      <c r="E406" s="249" t="s">
        <v>423</v>
      </c>
    </row>
    <row r="407" spans="1:496" ht="15" customHeight="1" x14ac:dyDescent="0.2">
      <c r="A407" s="229" t="str">
        <f t="shared" si="8"/>
        <v>INDEC-PB - 41530-1</v>
      </c>
      <c r="B407" s="229">
        <v>41530</v>
      </c>
      <c r="C407" s="228" t="s">
        <v>51</v>
      </c>
      <c r="D407" s="229">
        <v>1</v>
      </c>
      <c r="E407" s="249" t="s">
        <v>424</v>
      </c>
    </row>
    <row r="408" spans="1:496" ht="15" customHeight="1" x14ac:dyDescent="0.2">
      <c r="A408" s="229" t="str">
        <f t="shared" si="8"/>
        <v>INDEC-PB - 41510-1</v>
      </c>
      <c r="B408" s="229">
        <v>41510</v>
      </c>
      <c r="C408" s="228" t="s">
        <v>51</v>
      </c>
      <c r="D408" s="229">
        <v>1</v>
      </c>
      <c r="E408" s="249" t="s">
        <v>425</v>
      </c>
    </row>
    <row r="409" spans="1:496" ht="15" customHeight="1" x14ac:dyDescent="0.2">
      <c r="A409" s="229" t="str">
        <f t="shared" si="8"/>
        <v>INDEC-PB - 31600-2</v>
      </c>
      <c r="B409" s="229">
        <v>31600</v>
      </c>
      <c r="C409" s="228" t="s">
        <v>51</v>
      </c>
      <c r="D409" s="229">
        <v>2</v>
      </c>
      <c r="E409" s="249" t="s">
        <v>426</v>
      </c>
    </row>
    <row r="410" spans="1:496" ht="15" customHeight="1" x14ac:dyDescent="0.2">
      <c r="A410" s="229" t="str">
        <f t="shared" si="8"/>
        <v>INDEC-PB - 49129-2</v>
      </c>
      <c r="B410" s="229">
        <v>49129</v>
      </c>
      <c r="C410" s="228" t="s">
        <v>51</v>
      </c>
      <c r="D410" s="229">
        <v>2</v>
      </c>
      <c r="E410" s="249" t="s">
        <v>427</v>
      </c>
    </row>
    <row r="411" spans="1:496" ht="15" customHeight="1" x14ac:dyDescent="0.2">
      <c r="A411" s="229" t="str">
        <f t="shared" si="8"/>
        <v>INDEC-PB - 34740-1</v>
      </c>
      <c r="B411" s="229">
        <v>34740</v>
      </c>
      <c r="C411" s="228" t="s">
        <v>51</v>
      </c>
      <c r="D411" s="229">
        <v>1</v>
      </c>
      <c r="E411" s="249" t="s">
        <v>428</v>
      </c>
    </row>
    <row r="412" spans="1:496" s="234" customFormat="1" ht="15" customHeight="1" x14ac:dyDescent="0.2">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
      <c r="A413" s="229" t="str">
        <f t="shared" si="8"/>
        <v>INDEC-PB - 44240-1</v>
      </c>
      <c r="B413" s="229">
        <v>44240</v>
      </c>
      <c r="C413" s="228" t="s">
        <v>51</v>
      </c>
      <c r="D413" s="229">
        <v>1</v>
      </c>
      <c r="E413" s="249" t="s">
        <v>429</v>
      </c>
    </row>
    <row r="414" spans="1:496" ht="15" customHeight="1" x14ac:dyDescent="0.2">
      <c r="A414" s="229" t="str">
        <f t="shared" si="8"/>
        <v>INDEC-PB - 33500-1</v>
      </c>
      <c r="B414" s="229">
        <v>33500</v>
      </c>
      <c r="C414" s="228" t="s">
        <v>51</v>
      </c>
      <c r="D414" s="229">
        <v>1</v>
      </c>
      <c r="E414" s="249" t="s">
        <v>430</v>
      </c>
    </row>
    <row r="415" spans="1:496" ht="15" customHeight="1" x14ac:dyDescent="0.2">
      <c r="A415" s="229" t="str">
        <f t="shared" si="8"/>
        <v>INDEC-PB - 44214-1</v>
      </c>
      <c r="B415" s="229">
        <v>44214</v>
      </c>
      <c r="C415" s="228" t="s">
        <v>51</v>
      </c>
      <c r="D415" s="229">
        <v>1</v>
      </c>
      <c r="E415" s="249" t="s">
        <v>431</v>
      </c>
    </row>
    <row r="416" spans="1:496" ht="15" customHeight="1" x14ac:dyDescent="0.2">
      <c r="A416" s="229" t="str">
        <f t="shared" si="8"/>
        <v>INDEC-PB - 37350-2</v>
      </c>
      <c r="B416" s="229">
        <v>37350</v>
      </c>
      <c r="C416" s="228" t="s">
        <v>51</v>
      </c>
      <c r="D416" s="229">
        <v>2</v>
      </c>
      <c r="E416" s="249" t="s">
        <v>432</v>
      </c>
    </row>
    <row r="417" spans="1:496" ht="15" customHeight="1" x14ac:dyDescent="0.2">
      <c r="A417" s="229" t="str">
        <f t="shared" si="8"/>
        <v>INDEC-PB - 42943-1</v>
      </c>
      <c r="B417" s="229">
        <v>42943</v>
      </c>
      <c r="C417" s="228" t="s">
        <v>51</v>
      </c>
      <c r="D417" s="229">
        <v>1</v>
      </c>
      <c r="E417" s="249" t="s">
        <v>433</v>
      </c>
    </row>
    <row r="418" spans="1:496" ht="15" customHeight="1" x14ac:dyDescent="0.2">
      <c r="A418" s="229" t="str">
        <f t="shared" si="8"/>
        <v>INDEC-PB - 36990-1</v>
      </c>
      <c r="B418" s="229">
        <v>36990</v>
      </c>
      <c r="C418" s="228" t="s">
        <v>51</v>
      </c>
      <c r="D418" s="229">
        <v>1</v>
      </c>
      <c r="E418" s="249" t="s">
        <v>434</v>
      </c>
    </row>
    <row r="419" spans="1:496" ht="15" customHeight="1" x14ac:dyDescent="0.2">
      <c r="A419" s="229" t="str">
        <f t="shared" si="8"/>
        <v>INDEC-PB - 46121-1</v>
      </c>
      <c r="B419" s="229">
        <v>46121</v>
      </c>
      <c r="C419" s="228" t="s">
        <v>51</v>
      </c>
      <c r="D419" s="229">
        <v>1</v>
      </c>
      <c r="E419" s="249" t="s">
        <v>435</v>
      </c>
    </row>
    <row r="420" spans="1:496" ht="15" customHeight="1" x14ac:dyDescent="0.2">
      <c r="A420" s="229" t="str">
        <f t="shared" si="8"/>
        <v>INDEC-PB - 49115-1</v>
      </c>
      <c r="B420" s="229">
        <v>49115</v>
      </c>
      <c r="C420" s="228" t="s">
        <v>51</v>
      </c>
      <c r="D420" s="229">
        <v>1</v>
      </c>
      <c r="E420" s="249" t="s">
        <v>436</v>
      </c>
    </row>
    <row r="421" spans="1:496" s="234" customFormat="1" ht="15" customHeight="1" x14ac:dyDescent="0.2">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
      <c r="A425" s="229" t="str">
        <f t="shared" si="8"/>
        <v>INDEC-PB - 15200-1</v>
      </c>
      <c r="B425" s="229">
        <v>15200</v>
      </c>
      <c r="C425" s="228" t="s">
        <v>51</v>
      </c>
      <c r="D425" s="229">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9" t="str">
        <f t="shared" ref="A428:A445" si="9">CONCATENATE("INDEC-PB - ",B428,C428,D428)</f>
        <v>INDEC-PB - 94920-1</v>
      </c>
      <c r="B428" s="229">
        <v>94920</v>
      </c>
      <c r="C428" s="228" t="s">
        <v>51</v>
      </c>
      <c r="D428" s="229">
        <v>1</v>
      </c>
      <c r="E428" s="249" t="s">
        <v>439</v>
      </c>
    </row>
    <row r="429" spans="1:496" ht="15" customHeight="1" x14ac:dyDescent="0.2">
      <c r="A429" s="229" t="str">
        <f t="shared" si="9"/>
        <v>INDEC-PB - 91223-1</v>
      </c>
      <c r="B429" s="229">
        <v>91223</v>
      </c>
      <c r="C429" s="228" t="s">
        <v>51</v>
      </c>
      <c r="D429" s="229">
        <v>1</v>
      </c>
      <c r="E429" s="249" t="s">
        <v>440</v>
      </c>
    </row>
    <row r="430" spans="1:496" ht="15" customHeight="1" x14ac:dyDescent="0.2">
      <c r="A430" s="229" t="str">
        <f t="shared" si="9"/>
        <v>INDEC-PB - 91211-11</v>
      </c>
      <c r="B430" s="229">
        <v>91211</v>
      </c>
      <c r="C430" s="228" t="s">
        <v>51</v>
      </c>
      <c r="D430" s="229">
        <v>11</v>
      </c>
      <c r="E430" s="249" t="s">
        <v>441</v>
      </c>
    </row>
    <row r="431" spans="1:496" ht="15" customHeight="1" x14ac:dyDescent="0.2">
      <c r="A431" s="229" t="str">
        <f t="shared" si="9"/>
        <v>INDEC-PB - 91211-1</v>
      </c>
      <c r="B431" s="229">
        <v>91211</v>
      </c>
      <c r="C431" s="228" t="s">
        <v>51</v>
      </c>
      <c r="D431" s="229">
        <v>1</v>
      </c>
      <c r="E431" s="249" t="s">
        <v>442</v>
      </c>
    </row>
    <row r="432" spans="1:496" s="234" customFormat="1" ht="15" customHeight="1" x14ac:dyDescent="0.2">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
      <c r="A433" s="229" t="str">
        <f t="shared" si="9"/>
        <v>INDEC-PB - 91547-1</v>
      </c>
      <c r="B433" s="229">
        <v>91547</v>
      </c>
      <c r="C433" s="228" t="s">
        <v>51</v>
      </c>
      <c r="D433" s="229">
        <v>1</v>
      </c>
      <c r="E433" s="249" t="s">
        <v>443</v>
      </c>
    </row>
    <row r="434" spans="1:496" ht="15" customHeight="1" x14ac:dyDescent="0.2">
      <c r="A434" s="229" t="str">
        <f t="shared" si="9"/>
        <v>INDEC-PB - 81100-1</v>
      </c>
      <c r="B434" s="229">
        <v>81100</v>
      </c>
      <c r="C434" s="228" t="s">
        <v>51</v>
      </c>
      <c r="D434" s="229">
        <v>1</v>
      </c>
      <c r="E434" s="249" t="s">
        <v>444</v>
      </c>
    </row>
    <row r="435" spans="1:496" s="234" customFormat="1" ht="15" customHeight="1" x14ac:dyDescent="0.2">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
      <c r="A436" s="229" t="str">
        <f t="shared" si="9"/>
        <v>INDEC-PB - 94214-1</v>
      </c>
      <c r="B436" s="229">
        <v>94214</v>
      </c>
      <c r="C436" s="228" t="s">
        <v>51</v>
      </c>
      <c r="D436" s="229">
        <v>1</v>
      </c>
      <c r="E436" s="249" t="s">
        <v>445</v>
      </c>
    </row>
    <row r="437" spans="1:496" ht="15" customHeight="1" x14ac:dyDescent="0.2">
      <c r="A437" s="229" t="str">
        <f t="shared" si="9"/>
        <v>INDEC-PB - 94216-1</v>
      </c>
      <c r="B437" s="229">
        <v>94216</v>
      </c>
      <c r="C437" s="228" t="s">
        <v>51</v>
      </c>
      <c r="D437" s="229">
        <v>1</v>
      </c>
      <c r="E437" s="249" t="s">
        <v>446</v>
      </c>
    </row>
    <row r="438" spans="1:496" s="234" customFormat="1" ht="15" customHeight="1" x14ac:dyDescent="0.2">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
      <c r="A439" s="229" t="str">
        <f t="shared" si="9"/>
        <v>INDEC-PB - 82129-1</v>
      </c>
      <c r="B439" s="229">
        <v>82129</v>
      </c>
      <c r="C439" s="228" t="s">
        <v>51</v>
      </c>
      <c r="D439" s="229">
        <v>1</v>
      </c>
      <c r="E439" s="249" t="s">
        <v>447</v>
      </c>
    </row>
    <row r="440" spans="1:496" s="234" customFormat="1" ht="15" customHeight="1" x14ac:dyDescent="0.2">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
      <c r="A441" s="229" t="str">
        <f t="shared" si="9"/>
        <v>INDEC-PB - 93310-1</v>
      </c>
      <c r="B441" s="229">
        <v>93310</v>
      </c>
      <c r="C441" s="228" t="s">
        <v>51</v>
      </c>
      <c r="D441" s="229">
        <v>1</v>
      </c>
      <c r="E441" s="249" t="s">
        <v>448</v>
      </c>
    </row>
    <row r="442" spans="1:496" s="234" customFormat="1" ht="15" customHeight="1" x14ac:dyDescent="0.2">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
      <c r="A445" s="229" t="str">
        <f t="shared" si="9"/>
        <v>INDEC-PB - 85490-1</v>
      </c>
      <c r="B445" s="229">
        <v>85490</v>
      </c>
      <c r="C445" s="228" t="s">
        <v>51</v>
      </c>
      <c r="D445" s="229">
        <v>1</v>
      </c>
      <c r="E445" s="249" t="s">
        <v>449</v>
      </c>
    </row>
    <row r="448" spans="1:496" ht="15" customHeight="1" x14ac:dyDescent="0.2">
      <c r="A448" s="249"/>
      <c r="B448" s="227" t="s">
        <v>451</v>
      </c>
      <c r="C448" s="254"/>
      <c r="D448" s="255"/>
    </row>
    <row r="449" spans="1:5" ht="15" customHeight="1" x14ac:dyDescent="0.2">
      <c r="A449" s="249"/>
      <c r="B449" s="238"/>
      <c r="C449" s="254"/>
      <c r="D449" s="255"/>
    </row>
    <row r="450" spans="1:5" ht="15" customHeight="1" x14ac:dyDescent="0.2">
      <c r="A450" s="311" t="s">
        <v>318</v>
      </c>
      <c r="B450" s="311" t="s">
        <v>452</v>
      </c>
      <c r="C450" s="311"/>
      <c r="D450" s="311"/>
      <c r="E450" s="311" t="s">
        <v>49</v>
      </c>
    </row>
    <row r="451" spans="1:5" ht="15" customHeight="1" x14ac:dyDescent="0.2">
      <c r="A451" s="311"/>
      <c r="B451" s="311" t="s">
        <v>453</v>
      </c>
      <c r="C451" s="311"/>
      <c r="D451" s="311"/>
      <c r="E451" s="311"/>
    </row>
    <row r="452" spans="1:5" ht="15" customHeight="1" x14ac:dyDescent="0.2">
      <c r="B452" s="237"/>
      <c r="C452" s="255"/>
      <c r="D452" s="255"/>
      <c r="E452" s="256"/>
    </row>
    <row r="453" spans="1:5" ht="15" customHeight="1" x14ac:dyDescent="0.2">
      <c r="B453" s="237"/>
      <c r="C453" s="255"/>
      <c r="D453" s="255"/>
      <c r="E453" s="252" t="s">
        <v>454</v>
      </c>
    </row>
    <row r="454" spans="1:5" ht="15" customHeight="1" x14ac:dyDescent="0.2">
      <c r="A454" s="229" t="str">
        <f t="shared" ref="A454:A474" si="10">CONCATENATE("INDEC-PB - ",B454,C454,D454)</f>
        <v>INDEC-PB - 2811-1</v>
      </c>
      <c r="B454" s="255">
        <v>2811</v>
      </c>
      <c r="C454" s="228" t="s">
        <v>51</v>
      </c>
      <c r="D454" s="229">
        <v>1</v>
      </c>
      <c r="E454" s="236" t="s">
        <v>455</v>
      </c>
    </row>
    <row r="455" spans="1:5" ht="15" customHeight="1" x14ac:dyDescent="0.2">
      <c r="A455" s="229" t="str">
        <f t="shared" si="10"/>
        <v>INDEC-PB - 2710-1</v>
      </c>
      <c r="B455" s="255">
        <v>2710</v>
      </c>
      <c r="C455" s="228" t="s">
        <v>51</v>
      </c>
      <c r="D455" s="229">
        <v>1</v>
      </c>
      <c r="E455" s="236" t="s">
        <v>456</v>
      </c>
    </row>
    <row r="456" spans="1:5" ht="15" customHeight="1" x14ac:dyDescent="0.2">
      <c r="A456" s="229" t="str">
        <f t="shared" si="10"/>
        <v>INDEC-PB - 2922-1</v>
      </c>
      <c r="B456" s="255">
        <v>2922</v>
      </c>
      <c r="C456" s="228" t="s">
        <v>51</v>
      </c>
      <c r="D456" s="229">
        <v>1</v>
      </c>
      <c r="E456" s="236" t="s">
        <v>457</v>
      </c>
    </row>
    <row r="457" spans="1:5" ht="15" customHeight="1" x14ac:dyDescent="0.2">
      <c r="A457" s="229" t="str">
        <f t="shared" si="10"/>
        <v>INDEC-PB - 2691-</v>
      </c>
      <c r="B457" s="255">
        <v>2691</v>
      </c>
      <c r="C457" s="228" t="s">
        <v>51</v>
      </c>
      <c r="E457" s="236" t="s">
        <v>458</v>
      </c>
    </row>
    <row r="458" spans="1:5" ht="15" customHeight="1" x14ac:dyDescent="0.2">
      <c r="A458" s="229" t="str">
        <f t="shared" si="10"/>
        <v>INDEC-PB - 2695-</v>
      </c>
      <c r="B458" s="255">
        <v>2695</v>
      </c>
      <c r="C458" s="228" t="s">
        <v>51</v>
      </c>
      <c r="E458" s="236" t="s">
        <v>459</v>
      </c>
    </row>
    <row r="459" spans="1:5" ht="15" customHeight="1" x14ac:dyDescent="0.2">
      <c r="A459" s="229" t="str">
        <f t="shared" si="10"/>
        <v>INDEC-PB - 3410-2</v>
      </c>
      <c r="B459" s="255">
        <v>3410</v>
      </c>
      <c r="C459" s="228" t="s">
        <v>51</v>
      </c>
      <c r="D459" s="229">
        <v>2</v>
      </c>
      <c r="E459" s="236" t="s">
        <v>460</v>
      </c>
    </row>
    <row r="460" spans="1:5" ht="15" customHeight="1" x14ac:dyDescent="0.2">
      <c r="A460" s="229" t="str">
        <f t="shared" si="10"/>
        <v>INDEC-PB - 2520-1</v>
      </c>
      <c r="B460" s="255">
        <v>2520</v>
      </c>
      <c r="C460" s="228" t="s">
        <v>51</v>
      </c>
      <c r="D460" s="229">
        <v>1</v>
      </c>
      <c r="E460" s="249" t="s">
        <v>461</v>
      </c>
    </row>
    <row r="461" spans="1:5" ht="15" customHeight="1" x14ac:dyDescent="0.2">
      <c r="A461" s="229" t="str">
        <f t="shared" si="10"/>
        <v>INDEC-PB - 2413-3</v>
      </c>
      <c r="B461" s="255">
        <v>2413</v>
      </c>
      <c r="C461" s="228" t="s">
        <v>51</v>
      </c>
      <c r="D461" s="229">
        <v>3</v>
      </c>
      <c r="E461" s="249" t="s">
        <v>462</v>
      </c>
    </row>
    <row r="462" spans="1:5" ht="15" customHeight="1" x14ac:dyDescent="0.2">
      <c r="A462" s="229" t="str">
        <f t="shared" si="10"/>
        <v>INDEC-PB - 2519-1</v>
      </c>
      <c r="B462" s="255">
        <v>2519</v>
      </c>
      <c r="C462" s="228" t="s">
        <v>51</v>
      </c>
      <c r="D462" s="229">
        <v>1</v>
      </c>
      <c r="E462" s="249" t="s">
        <v>463</v>
      </c>
    </row>
    <row r="463" spans="1:5" ht="15" customHeight="1" x14ac:dyDescent="0.2">
      <c r="A463" s="229" t="str">
        <f t="shared" si="10"/>
        <v>INDEC-PB - 2520-3</v>
      </c>
      <c r="B463" s="255">
        <v>2520</v>
      </c>
      <c r="C463" s="228" t="s">
        <v>51</v>
      </c>
      <c r="D463" s="229">
        <v>3</v>
      </c>
      <c r="E463" s="249" t="s">
        <v>464</v>
      </c>
    </row>
    <row r="464" spans="1:5" ht="15" customHeight="1" x14ac:dyDescent="0.2">
      <c r="A464" s="229" t="str">
        <f t="shared" si="10"/>
        <v>INDEC-PB - 2022-1</v>
      </c>
      <c r="B464" s="255">
        <v>2022</v>
      </c>
      <c r="C464" s="228" t="s">
        <v>51</v>
      </c>
      <c r="D464" s="229">
        <v>1</v>
      </c>
      <c r="E464" s="249" t="s">
        <v>465</v>
      </c>
    </row>
    <row r="465" spans="1:5" ht="15" customHeight="1" x14ac:dyDescent="0.2">
      <c r="A465" s="229" t="str">
        <f t="shared" si="10"/>
        <v>INDEC-PB - 2511-1</v>
      </c>
      <c r="B465" s="255">
        <v>2511</v>
      </c>
      <c r="C465" s="228" t="s">
        <v>51</v>
      </c>
      <c r="D465" s="229">
        <v>1</v>
      </c>
      <c r="E465" s="249" t="s">
        <v>466</v>
      </c>
    </row>
    <row r="466" spans="1:5" ht="15" customHeight="1" x14ac:dyDescent="0.2">
      <c r="A466" s="229" t="str">
        <f t="shared" si="10"/>
        <v>INDEC-PB - 2899-</v>
      </c>
      <c r="B466" s="255">
        <v>2899</v>
      </c>
      <c r="C466" s="228" t="s">
        <v>51</v>
      </c>
      <c r="E466" s="249" t="s">
        <v>467</v>
      </c>
    </row>
    <row r="467" spans="1:5" ht="15" customHeight="1" x14ac:dyDescent="0.2">
      <c r="A467" s="229" t="str">
        <f t="shared" si="10"/>
        <v>INDEC-PB - 3110-1</v>
      </c>
      <c r="B467" s="255">
        <v>3110</v>
      </c>
      <c r="C467" s="228" t="s">
        <v>51</v>
      </c>
      <c r="D467" s="229">
        <v>1</v>
      </c>
      <c r="E467" s="249" t="s">
        <v>468</v>
      </c>
    </row>
    <row r="468" spans="1:5" ht="15" customHeight="1" x14ac:dyDescent="0.2">
      <c r="A468" s="229" t="str">
        <f t="shared" si="10"/>
        <v>INDEC-PB - 2320-1</v>
      </c>
      <c r="B468" s="255">
        <v>2320</v>
      </c>
      <c r="C468" s="228" t="s">
        <v>51</v>
      </c>
      <c r="D468" s="229">
        <v>1</v>
      </c>
      <c r="E468" s="249" t="s">
        <v>469</v>
      </c>
    </row>
    <row r="469" spans="1:5" ht="15" customHeight="1" x14ac:dyDescent="0.2">
      <c r="A469" s="229" t="str">
        <f t="shared" si="10"/>
        <v>INDEC-PB - 2924-1</v>
      </c>
      <c r="B469" s="255">
        <v>2924</v>
      </c>
      <c r="C469" s="228" t="s">
        <v>51</v>
      </c>
      <c r="D469" s="229">
        <v>1</v>
      </c>
      <c r="E469" s="249" t="s">
        <v>470</v>
      </c>
    </row>
    <row r="470" spans="1:5" ht="15" customHeight="1" x14ac:dyDescent="0.2">
      <c r="A470" s="229" t="str">
        <f t="shared" si="10"/>
        <v>INDEC-PB - 2692-1</v>
      </c>
      <c r="B470" s="255">
        <v>2692</v>
      </c>
      <c r="C470" s="228" t="s">
        <v>51</v>
      </c>
      <c r="D470" s="229">
        <v>1</v>
      </c>
      <c r="E470" s="249" t="s">
        <v>471</v>
      </c>
    </row>
    <row r="471" spans="1:5" ht="15" customHeight="1" x14ac:dyDescent="0.2">
      <c r="A471" s="229" t="str">
        <f t="shared" si="10"/>
        <v>INDEC-PB - 3410-</v>
      </c>
      <c r="B471" s="255">
        <v>3410</v>
      </c>
      <c r="C471" s="228" t="s">
        <v>51</v>
      </c>
      <c r="E471" s="249" t="s">
        <v>472</v>
      </c>
    </row>
    <row r="472" spans="1:5" ht="15" customHeight="1" x14ac:dyDescent="0.2">
      <c r="A472" s="229" t="str">
        <f t="shared" si="10"/>
        <v>INDEC-PB - 2413-1</v>
      </c>
      <c r="B472" s="255">
        <v>2413</v>
      </c>
      <c r="C472" s="228" t="s">
        <v>51</v>
      </c>
      <c r="D472" s="229">
        <v>1</v>
      </c>
      <c r="E472" s="249" t="s">
        <v>473</v>
      </c>
    </row>
    <row r="473" spans="1:5" ht="15" customHeight="1" x14ac:dyDescent="0.2">
      <c r="A473" s="229" t="str">
        <f t="shared" si="10"/>
        <v>INDEC-PB - 291-</v>
      </c>
      <c r="B473" s="255">
        <v>291</v>
      </c>
      <c r="C473" s="228" t="s">
        <v>51</v>
      </c>
      <c r="E473" s="236" t="s">
        <v>474</v>
      </c>
    </row>
    <row r="474" spans="1:5" ht="15" customHeight="1" x14ac:dyDescent="0.2">
      <c r="A474" s="229" t="str">
        <f t="shared" si="10"/>
        <v>INDEC-PB - 2610-1</v>
      </c>
      <c r="B474" s="255">
        <v>2610</v>
      </c>
      <c r="C474" s="228" t="s">
        <v>51</v>
      </c>
      <c r="D474" s="229">
        <v>1</v>
      </c>
      <c r="E474" s="236" t="s">
        <v>475</v>
      </c>
    </row>
    <row r="475" spans="1:5" ht="15" customHeight="1" x14ac:dyDescent="0.2">
      <c r="A475" s="255"/>
      <c r="B475" s="239"/>
      <c r="C475" s="254"/>
      <c r="E475" s="236"/>
    </row>
    <row r="476" spans="1:5" ht="15" customHeight="1" x14ac:dyDescent="0.2">
      <c r="A476" s="255"/>
      <c r="B476" s="239"/>
      <c r="C476" s="254"/>
      <c r="E476" s="252" t="s">
        <v>438</v>
      </c>
    </row>
    <row r="477" spans="1:5" ht="15" customHeight="1" x14ac:dyDescent="0.2">
      <c r="A477" s="229" t="str">
        <f t="shared" ref="A477:A482" si="11">CONCATENATE("INDEC-PB - ",B477,C477,D477)</f>
        <v>INDEC-PB - 2710-1</v>
      </c>
      <c r="B477" s="255">
        <v>2710</v>
      </c>
      <c r="C477" s="228" t="s">
        <v>51</v>
      </c>
      <c r="D477" s="255">
        <v>1</v>
      </c>
      <c r="E477" s="236" t="s">
        <v>476</v>
      </c>
    </row>
    <row r="478" spans="1:5" ht="15" customHeight="1" x14ac:dyDescent="0.2">
      <c r="A478" s="229" t="str">
        <f t="shared" si="11"/>
        <v>INDEC-PB - 2720-1</v>
      </c>
      <c r="B478" s="255">
        <v>2720</v>
      </c>
      <c r="C478" s="228" t="s">
        <v>51</v>
      </c>
      <c r="D478" s="255">
        <v>1</v>
      </c>
      <c r="E478" s="236" t="s">
        <v>477</v>
      </c>
    </row>
    <row r="479" spans="1:5" ht="15" customHeight="1" x14ac:dyDescent="0.2">
      <c r="A479" s="229" t="str">
        <f t="shared" si="11"/>
        <v>INDEC-PB - 2922-1</v>
      </c>
      <c r="B479" s="255">
        <v>2922</v>
      </c>
      <c r="C479" s="228" t="s">
        <v>51</v>
      </c>
      <c r="D479" s="255">
        <v>1</v>
      </c>
      <c r="E479" s="236" t="s">
        <v>478</v>
      </c>
    </row>
    <row r="480" spans="1:5" ht="15" customHeight="1" x14ac:dyDescent="0.2">
      <c r="A480" s="229" t="str">
        <f t="shared" si="11"/>
        <v>INDEC-PB - 2913-1</v>
      </c>
      <c r="B480" s="255">
        <v>2913</v>
      </c>
      <c r="C480" s="228" t="s">
        <v>51</v>
      </c>
      <c r="D480" s="255">
        <v>1</v>
      </c>
      <c r="E480" s="236" t="s">
        <v>479</v>
      </c>
    </row>
    <row r="481" spans="1:5" ht="15" customHeight="1" x14ac:dyDescent="0.2">
      <c r="A481" s="229" t="str">
        <f t="shared" si="11"/>
        <v>INDEC-PB - 2413-11</v>
      </c>
      <c r="B481" s="255">
        <v>2413</v>
      </c>
      <c r="C481" s="228" t="s">
        <v>51</v>
      </c>
      <c r="D481" s="255">
        <v>11</v>
      </c>
      <c r="E481" s="236" t="s">
        <v>480</v>
      </c>
    </row>
    <row r="482" spans="1:5" ht="15" customHeight="1" x14ac:dyDescent="0.2">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
      <c r="A487" s="230"/>
      <c r="B487" s="311" t="s">
        <v>252</v>
      </c>
      <c r="C487" s="230"/>
      <c r="D487" s="230"/>
      <c r="E487" s="311" t="s">
        <v>253</v>
      </c>
    </row>
    <row r="488" spans="1:5" ht="15" customHeight="1" x14ac:dyDescent="0.2">
      <c r="A488" s="230"/>
      <c r="B488" s="311"/>
      <c r="C488" s="230"/>
      <c r="D488" s="230"/>
      <c r="E488" s="311"/>
    </row>
    <row r="490" spans="1:5" ht="15" customHeight="1" x14ac:dyDescent="0.2">
      <c r="A490" s="229" t="str">
        <f t="shared" ref="A490:A500" si="12">CONCATENATE("INDEC-DCTO - Inciso ",B490)</f>
        <v>INDEC-DCTO - Inciso a)</v>
      </c>
      <c r="B490" s="229" t="s">
        <v>254</v>
      </c>
      <c r="C490" s="229"/>
      <c r="E490" s="228" t="s">
        <v>255</v>
      </c>
    </row>
    <row r="491" spans="1:5" ht="15" customHeight="1" x14ac:dyDescent="0.2">
      <c r="A491" s="229" t="str">
        <f t="shared" si="12"/>
        <v>INDEC-DCTO - Inciso b)</v>
      </c>
      <c r="B491" s="229" t="s">
        <v>256</v>
      </c>
      <c r="C491" s="229"/>
      <c r="E491" s="228" t="s">
        <v>257</v>
      </c>
    </row>
    <row r="492" spans="1:5" ht="15" customHeight="1" x14ac:dyDescent="0.2">
      <c r="A492" s="229" t="str">
        <f t="shared" si="12"/>
        <v>INDEC-DCTO - Inciso d)</v>
      </c>
      <c r="B492" s="229" t="s">
        <v>258</v>
      </c>
      <c r="C492" s="229"/>
      <c r="E492" s="228" t="s">
        <v>259</v>
      </c>
    </row>
    <row r="493" spans="1:5" ht="15" customHeight="1" x14ac:dyDescent="0.2">
      <c r="A493" s="229" t="str">
        <f t="shared" si="12"/>
        <v>INDEC-DCTO - Inciso f)</v>
      </c>
      <c r="B493" s="229" t="s">
        <v>260</v>
      </c>
      <c r="C493" s="229"/>
      <c r="E493" s="228" t="s">
        <v>261</v>
      </c>
    </row>
    <row r="494" spans="1:5" ht="15" customHeight="1" x14ac:dyDescent="0.2">
      <c r="A494" s="229" t="str">
        <f t="shared" si="12"/>
        <v>INDEC-DCTO - Inciso g)</v>
      </c>
      <c r="B494" s="229" t="s">
        <v>262</v>
      </c>
      <c r="C494" s="229"/>
      <c r="E494" s="228" t="s">
        <v>263</v>
      </c>
    </row>
    <row r="495" spans="1:5" ht="15" customHeight="1" x14ac:dyDescent="0.2">
      <c r="A495" s="229" t="str">
        <f t="shared" si="12"/>
        <v>INDEC-DCTO - Inciso h)</v>
      </c>
      <c r="B495" s="229" t="s">
        <v>264</v>
      </c>
      <c r="C495" s="229"/>
      <c r="E495" s="228" t="s">
        <v>265</v>
      </c>
    </row>
    <row r="496" spans="1:5" ht="15" customHeight="1" x14ac:dyDescent="0.2">
      <c r="A496" s="229" t="str">
        <f t="shared" si="12"/>
        <v>INDEC-DCTO - Inciso p)</v>
      </c>
      <c r="B496" s="229" t="s">
        <v>266</v>
      </c>
      <c r="C496" s="229"/>
      <c r="E496" s="228" t="s">
        <v>267</v>
      </c>
    </row>
    <row r="497" spans="1:5" ht="15" customHeight="1" x14ac:dyDescent="0.2">
      <c r="A497" s="229" t="str">
        <f t="shared" si="12"/>
        <v>INDEC-DCTO - Inciso r)</v>
      </c>
      <c r="B497" s="229" t="s">
        <v>268</v>
      </c>
      <c r="C497" s="229"/>
      <c r="E497" s="228" t="s">
        <v>269</v>
      </c>
    </row>
    <row r="498" spans="1:5" ht="15" customHeight="1" x14ac:dyDescent="0.2">
      <c r="A498" s="229" t="str">
        <f t="shared" si="12"/>
        <v>INDEC-DCTO - Inciso s)</v>
      </c>
      <c r="B498" s="229" t="s">
        <v>270</v>
      </c>
      <c r="C498" s="229"/>
      <c r="E498" s="228" t="s">
        <v>271</v>
      </c>
    </row>
    <row r="499" spans="1:5" ht="15" customHeight="1" x14ac:dyDescent="0.2">
      <c r="A499" s="229" t="str">
        <f t="shared" si="12"/>
        <v>INDEC-DCTO - Inciso u)</v>
      </c>
      <c r="B499" s="229" t="s">
        <v>272</v>
      </c>
      <c r="C499" s="229"/>
      <c r="E499" s="228" t="s">
        <v>273</v>
      </c>
    </row>
    <row r="500" spans="1:5" ht="15" customHeight="1" x14ac:dyDescent="0.2">
      <c r="A500" s="229" t="str">
        <f t="shared" si="12"/>
        <v>INDEC-DCTO - Inciso v)</v>
      </c>
      <c r="B500" s="229" t="s">
        <v>274</v>
      </c>
      <c r="C500" s="229"/>
      <c r="E500" s="228" t="s">
        <v>275</v>
      </c>
    </row>
    <row r="501" spans="1:5" ht="15" customHeight="1" x14ac:dyDescent="0.2">
      <c r="A501" s="229"/>
      <c r="C501" s="229"/>
    </row>
    <row r="502" spans="1:5" ht="15" customHeight="1" x14ac:dyDescent="0.2">
      <c r="A502" s="229" t="str">
        <f>CONCATENATE("INDEC-DCTO - Inciso ",B502)</f>
        <v>INDEC-DCTO - Inciso c)</v>
      </c>
      <c r="B502" s="229" t="s">
        <v>276</v>
      </c>
      <c r="C502" s="229"/>
      <c r="E502" s="228" t="s">
        <v>277</v>
      </c>
    </row>
    <row r="503" spans="1:5" ht="15" customHeight="1" x14ac:dyDescent="0.2">
      <c r="A503" s="229" t="str">
        <f>CONCATENATE("INDEC-DCTO - Inciso ",B503)</f>
        <v>INDEC-DCTO - Inciso m)</v>
      </c>
      <c r="B503" s="229" t="s">
        <v>278</v>
      </c>
      <c r="C503" s="229"/>
      <c r="E503" s="228" t="s">
        <v>279</v>
      </c>
    </row>
    <row r="504" spans="1:5" ht="15" customHeight="1" x14ac:dyDescent="0.2">
      <c r="A504" s="229" t="str">
        <f>CONCATENATE("INDEC-DCTO - Inciso ",B504)</f>
        <v>INDEC-DCTO - Inciso n)</v>
      </c>
      <c r="B504" s="229" t="s">
        <v>280</v>
      </c>
      <c r="C504" s="229"/>
      <c r="E504" s="228" t="s">
        <v>281</v>
      </c>
    </row>
    <row r="505" spans="1:5" ht="15" customHeight="1" x14ac:dyDescent="0.2">
      <c r="A505" s="229" t="str">
        <f>CONCATENATE("INDEC-DCTO - Inciso ",B505)</f>
        <v>INDEC-DCTO - Inciso q)</v>
      </c>
      <c r="B505" s="229" t="s">
        <v>282</v>
      </c>
      <c r="C505" s="229"/>
      <c r="E505" s="228" t="s">
        <v>283</v>
      </c>
    </row>
    <row r="508" spans="1:5" ht="15" customHeight="1" x14ac:dyDescent="0.2">
      <c r="B508" s="227" t="s">
        <v>506</v>
      </c>
    </row>
    <row r="511" spans="1:5" ht="15" customHeight="1" x14ac:dyDescent="0.2">
      <c r="A511" s="230"/>
      <c r="B511" s="311" t="s">
        <v>252</v>
      </c>
      <c r="C511" s="230"/>
      <c r="D511" s="230"/>
      <c r="E511" s="311" t="s">
        <v>253</v>
      </c>
    </row>
    <row r="512" spans="1:5" ht="15" customHeight="1" x14ac:dyDescent="0.2">
      <c r="A512" s="230"/>
      <c r="B512" s="311"/>
      <c r="C512" s="230"/>
      <c r="D512" s="230"/>
      <c r="E512" s="311"/>
    </row>
    <row r="513" spans="1:5" ht="15" customHeight="1" x14ac:dyDescent="0.2">
      <c r="A513" s="236"/>
      <c r="B513" s="237"/>
      <c r="C513" s="236"/>
      <c r="D513" s="237"/>
      <c r="E513" s="236"/>
    </row>
    <row r="514" spans="1:5" ht="15" customHeight="1" x14ac:dyDescent="0.2">
      <c r="A514" s="236"/>
      <c r="B514" s="237"/>
      <c r="C514" s="236"/>
      <c r="D514" s="237"/>
      <c r="E514" s="245" t="s">
        <v>454</v>
      </c>
    </row>
    <row r="515" spans="1:5" ht="15" customHeight="1" x14ac:dyDescent="0.2">
      <c r="A515" s="229" t="str">
        <f>CONCATENATE("INDEC-DCTO - Inciso ",B515)</f>
        <v>INDEC-DCTO - Inciso e)</v>
      </c>
      <c r="B515" s="229" t="s">
        <v>499</v>
      </c>
      <c r="C515" s="237"/>
      <c r="D515" s="237"/>
      <c r="E515" s="236" t="s">
        <v>493</v>
      </c>
    </row>
    <row r="516" spans="1:5" ht="15" customHeight="1" x14ac:dyDescent="0.2">
      <c r="A516" s="229" t="str">
        <f>CONCATENATE("INDEC-DCTO - Inciso ",B516)</f>
        <v>INDEC-DCTO - Inciso i)</v>
      </c>
      <c r="B516" s="229" t="s">
        <v>500</v>
      </c>
      <c r="C516" s="237"/>
      <c r="D516" s="237"/>
      <c r="E516" s="236" t="s">
        <v>494</v>
      </c>
    </row>
    <row r="517" spans="1:5" ht="15" customHeight="1" x14ac:dyDescent="0.2">
      <c r="A517" s="229" t="str">
        <f>CONCATENATE("INDEC-DCTO - Inciso ",B517)</f>
        <v>INDEC-DCTO - Inciso k)</v>
      </c>
      <c r="B517" s="229" t="s">
        <v>501</v>
      </c>
      <c r="C517" s="237"/>
      <c r="D517" s="237"/>
      <c r="E517" s="236" t="s">
        <v>495</v>
      </c>
    </row>
    <row r="518" spans="1:5" ht="15" customHeight="1" x14ac:dyDescent="0.2">
      <c r="A518" s="229" t="str">
        <f>CONCATENATE("INDEC-DCTO - Inciso ",B518)</f>
        <v>INDEC-DCTO - Inciso t)</v>
      </c>
      <c r="B518" s="229" t="s">
        <v>502</v>
      </c>
      <c r="C518" s="237"/>
      <c r="D518" s="237"/>
      <c r="E518" s="236" t="s">
        <v>496</v>
      </c>
    </row>
    <row r="519" spans="1:5" ht="15" customHeight="1" x14ac:dyDescent="0.2">
      <c r="A519" s="229" t="str">
        <f>CONCATENATE("INDEC-DCTO - Inciso ",B519)</f>
        <v>INDEC-DCTO - Inciso w)</v>
      </c>
      <c r="B519" s="229" t="s">
        <v>503</v>
      </c>
      <c r="C519" s="237"/>
      <c r="D519" s="237"/>
      <c r="E519" s="236" t="s">
        <v>497</v>
      </c>
    </row>
    <row r="520" spans="1:5" ht="15" customHeight="1" x14ac:dyDescent="0.2">
      <c r="A520" s="236"/>
      <c r="C520" s="236"/>
      <c r="D520" s="237"/>
      <c r="E520" s="236"/>
    </row>
    <row r="521" spans="1:5" ht="15" customHeight="1" x14ac:dyDescent="0.2">
      <c r="A521" s="236"/>
      <c r="C521" s="236"/>
      <c r="D521" s="237"/>
      <c r="E521" s="245" t="s">
        <v>438</v>
      </c>
    </row>
    <row r="522" spans="1:5" ht="15" customHeight="1" x14ac:dyDescent="0.2">
      <c r="A522" s="229" t="str">
        <f>CONCATENATE("INDEC-DCTO - Inciso ",B522)</f>
        <v>INDEC-DCTO - Inciso j)</v>
      </c>
      <c r="B522" s="229" t="s">
        <v>504</v>
      </c>
      <c r="C522" s="237"/>
      <c r="D522" s="237"/>
      <c r="E522" s="236" t="s">
        <v>498</v>
      </c>
    </row>
    <row r="523" spans="1:5" ht="15" customHeight="1" x14ac:dyDescent="0.2">
      <c r="A523" s="237"/>
      <c r="B523" s="237"/>
      <c r="C523" s="237"/>
      <c r="D523" s="237"/>
      <c r="E523" s="236"/>
    </row>
    <row r="526" spans="1:5" ht="15" customHeight="1" x14ac:dyDescent="0.2">
      <c r="A526" s="236"/>
      <c r="B526" s="239"/>
      <c r="C526" s="236"/>
      <c r="D526" s="237"/>
      <c r="E526" s="236"/>
    </row>
    <row r="528" spans="1:5" ht="15" customHeight="1" x14ac:dyDescent="0.2">
      <c r="A528" s="226"/>
      <c r="B528" s="227" t="s">
        <v>284</v>
      </c>
      <c r="C528" s="226"/>
      <c r="D528" s="227"/>
    </row>
    <row r="530" spans="1:5" ht="15" customHeight="1" x14ac:dyDescent="0.2">
      <c r="A530" s="311" t="s">
        <v>318</v>
      </c>
      <c r="B530" s="311" t="s">
        <v>48</v>
      </c>
      <c r="C530" s="311"/>
      <c r="D530" s="311"/>
      <c r="E530" s="311" t="s">
        <v>49</v>
      </c>
    </row>
    <row r="531" spans="1:5" ht="15" customHeight="1" x14ac:dyDescent="0.2">
      <c r="A531" s="311"/>
      <c r="B531" s="311" t="s">
        <v>50</v>
      </c>
      <c r="C531" s="311"/>
      <c r="D531" s="311"/>
      <c r="E531" s="311"/>
    </row>
    <row r="532" spans="1:5" ht="15" customHeight="1" x14ac:dyDescent="0.2">
      <c r="A532" s="229" t="str">
        <f t="shared" ref="A532:A553" si="13">CONCATENATE("INDEC-GG ",B532,C532,D532)</f>
        <v>INDEC-GG 18000-1</v>
      </c>
      <c r="B532" s="229">
        <v>18000</v>
      </c>
      <c r="C532" s="97" t="s">
        <v>51</v>
      </c>
      <c r="D532" s="229">
        <v>1</v>
      </c>
      <c r="E532" s="97" t="s">
        <v>285</v>
      </c>
    </row>
    <row r="533" spans="1:5" ht="15" customHeight="1" x14ac:dyDescent="0.2">
      <c r="A533" s="229" t="str">
        <f t="shared" si="13"/>
        <v>INDEC-GG 83107-1</v>
      </c>
      <c r="B533" s="229">
        <v>83107</v>
      </c>
      <c r="C533" s="97" t="s">
        <v>51</v>
      </c>
      <c r="D533" s="229">
        <v>1</v>
      </c>
      <c r="E533" s="97" t="s">
        <v>286</v>
      </c>
    </row>
    <row r="534" spans="1:5" ht="15" customHeight="1" x14ac:dyDescent="0.2">
      <c r="A534" s="229" t="str">
        <f t="shared" si="13"/>
        <v>INDEC-GG 71240-11</v>
      </c>
      <c r="B534" s="229">
        <v>71240</v>
      </c>
      <c r="C534" s="97" t="s">
        <v>51</v>
      </c>
      <c r="D534" s="229">
        <v>11</v>
      </c>
      <c r="E534" s="231" t="s">
        <v>287</v>
      </c>
    </row>
    <row r="535" spans="1:5" ht="15" customHeight="1" x14ac:dyDescent="0.2">
      <c r="A535" s="229" t="str">
        <f t="shared" si="13"/>
        <v>INDEC-GG 71233-11</v>
      </c>
      <c r="B535" s="229">
        <v>71233</v>
      </c>
      <c r="C535" s="97" t="s">
        <v>51</v>
      </c>
      <c r="D535" s="229">
        <v>11</v>
      </c>
      <c r="E535" s="231" t="s">
        <v>288</v>
      </c>
    </row>
    <row r="536" spans="1:5" ht="15" customHeight="1" x14ac:dyDescent="0.2">
      <c r="A536" s="229" t="str">
        <f t="shared" si="13"/>
        <v>INDEC-GG 51800-11</v>
      </c>
      <c r="B536" s="229">
        <v>51800</v>
      </c>
      <c r="C536" s="97" t="s">
        <v>51</v>
      </c>
      <c r="D536" s="229">
        <v>11</v>
      </c>
      <c r="E536" s="231" t="s">
        <v>289</v>
      </c>
    </row>
    <row r="537" spans="1:5" ht="15" customHeight="1" x14ac:dyDescent="0.2">
      <c r="A537" s="229" t="str">
        <f t="shared" si="13"/>
        <v>INDEC-GG 51800-21</v>
      </c>
      <c r="B537" s="229">
        <v>51800</v>
      </c>
      <c r="C537" s="97" t="s">
        <v>51</v>
      </c>
      <c r="D537" s="229">
        <v>21</v>
      </c>
      <c r="E537" s="97" t="s">
        <v>290</v>
      </c>
    </row>
    <row r="538" spans="1:5" ht="15" customHeight="1" x14ac:dyDescent="0.2">
      <c r="A538" s="229" t="str">
        <f t="shared" si="13"/>
        <v>INDEC-GG 74110-11</v>
      </c>
      <c r="B538" s="229">
        <v>74110</v>
      </c>
      <c r="C538" s="97" t="s">
        <v>51</v>
      </c>
      <c r="D538" s="229">
        <v>11</v>
      </c>
      <c r="E538" s="231" t="s">
        <v>291</v>
      </c>
    </row>
    <row r="539" spans="1:5" ht="15" customHeight="1" x14ac:dyDescent="0.2">
      <c r="A539" s="229" t="str">
        <f t="shared" si="13"/>
        <v>INDEC-GG 51560-31</v>
      </c>
      <c r="B539" s="229">
        <v>51560</v>
      </c>
      <c r="C539" s="97" t="s">
        <v>51</v>
      </c>
      <c r="D539" s="229">
        <v>31</v>
      </c>
      <c r="E539" s="97" t="s">
        <v>292</v>
      </c>
    </row>
    <row r="540" spans="1:5" ht="15" customHeight="1" x14ac:dyDescent="0.2">
      <c r="A540" s="229" t="str">
        <f t="shared" si="13"/>
        <v>INDEC-GG 53111-1</v>
      </c>
      <c r="B540" s="229">
        <v>53111</v>
      </c>
      <c r="C540" s="97" t="s">
        <v>51</v>
      </c>
      <c r="D540" s="229">
        <v>1</v>
      </c>
      <c r="E540" s="231" t="s">
        <v>293</v>
      </c>
    </row>
    <row r="541" spans="1:5" ht="15" customHeight="1" x14ac:dyDescent="0.2">
      <c r="A541" s="229" t="str">
        <f t="shared" si="13"/>
        <v>INDEC-GG 54400-1</v>
      </c>
      <c r="B541" s="229">
        <v>54400</v>
      </c>
      <c r="C541" s="97" t="s">
        <v>51</v>
      </c>
      <c r="D541" s="229">
        <v>1</v>
      </c>
      <c r="E541" s="231" t="s">
        <v>294</v>
      </c>
    </row>
    <row r="542" spans="1:5" ht="15" customHeight="1" x14ac:dyDescent="0.2">
      <c r="A542" s="229" t="str">
        <f t="shared" si="13"/>
        <v>INDEC-GG 18000-21</v>
      </c>
      <c r="B542" s="229">
        <v>18000</v>
      </c>
      <c r="C542" s="97" t="s">
        <v>51</v>
      </c>
      <c r="D542" s="229">
        <v>21</v>
      </c>
      <c r="E542" s="231" t="s">
        <v>295</v>
      </c>
    </row>
    <row r="543" spans="1:5" ht="15" customHeight="1" x14ac:dyDescent="0.2">
      <c r="A543" s="229" t="str">
        <f t="shared" si="13"/>
        <v>INDEC-GG 18000-22</v>
      </c>
      <c r="B543" s="229">
        <v>18000</v>
      </c>
      <c r="C543" s="97" t="s">
        <v>51</v>
      </c>
      <c r="D543" s="229">
        <v>22</v>
      </c>
      <c r="E543" s="231" t="s">
        <v>296</v>
      </c>
    </row>
    <row r="544" spans="1:5" ht="15" customHeight="1" x14ac:dyDescent="0.2">
      <c r="A544" s="229" t="str">
        <f t="shared" si="13"/>
        <v>INDEC-GG 88700-2</v>
      </c>
      <c r="B544" s="229">
        <v>88700</v>
      </c>
      <c r="C544" s="97" t="s">
        <v>51</v>
      </c>
      <c r="D544" s="229">
        <v>2</v>
      </c>
      <c r="E544" s="231" t="s">
        <v>297</v>
      </c>
    </row>
    <row r="545" spans="1:5" ht="15" customHeight="1" x14ac:dyDescent="0.2">
      <c r="A545" s="229" t="str">
        <f t="shared" si="13"/>
        <v>INDEC-GG 88700-31</v>
      </c>
      <c r="B545" s="229">
        <v>88700</v>
      </c>
      <c r="C545" s="97" t="s">
        <v>51</v>
      </c>
      <c r="D545" s="229">
        <v>31</v>
      </c>
      <c r="E545" s="97" t="s">
        <v>298</v>
      </c>
    </row>
    <row r="546" spans="1:5" ht="15" customHeight="1" x14ac:dyDescent="0.2">
      <c r="A546" s="229" t="str">
        <f t="shared" si="13"/>
        <v>INDEC-GG DEP-EQ</v>
      </c>
      <c r="B546" s="229" t="s">
        <v>1006</v>
      </c>
      <c r="C546" s="97"/>
      <c r="E546" s="97" t="s">
        <v>299</v>
      </c>
    </row>
    <row r="547" spans="1:5" ht="15" customHeight="1" x14ac:dyDescent="0.2">
      <c r="A547" s="229" t="str">
        <f t="shared" si="13"/>
        <v>INDEC-GG 88700-1</v>
      </c>
      <c r="B547" s="229">
        <v>88700</v>
      </c>
      <c r="C547" s="97" t="s">
        <v>51</v>
      </c>
      <c r="D547" s="229">
        <v>1</v>
      </c>
      <c r="E547" s="97" t="s">
        <v>300</v>
      </c>
    </row>
    <row r="548" spans="1:5" ht="15" customHeight="1" x14ac:dyDescent="0.2">
      <c r="A548" s="229" t="str">
        <f t="shared" si="13"/>
        <v>INDEC-GG 31210-11</v>
      </c>
      <c r="B548" s="229">
        <v>31210</v>
      </c>
      <c r="C548" s="97" t="s">
        <v>51</v>
      </c>
      <c r="D548" s="229">
        <v>11</v>
      </c>
      <c r="E548" s="97" t="s">
        <v>301</v>
      </c>
    </row>
    <row r="549" spans="1:5" ht="15" customHeight="1" x14ac:dyDescent="0.2">
      <c r="A549" s="229" t="str">
        <f t="shared" si="13"/>
        <v>INDEC-GG 81295-1</v>
      </c>
      <c r="B549" s="229">
        <v>81295</v>
      </c>
      <c r="C549" s="97" t="s">
        <v>51</v>
      </c>
      <c r="D549" s="229">
        <v>1</v>
      </c>
      <c r="E549" s="97" t="s">
        <v>302</v>
      </c>
    </row>
    <row r="550" spans="1:5" ht="15" customHeight="1" x14ac:dyDescent="0.2">
      <c r="A550" s="229" t="str">
        <f t="shared" si="13"/>
        <v>INDEC-GG 81297-1</v>
      </c>
      <c r="B550" s="229">
        <v>81297</v>
      </c>
      <c r="C550" s="97" t="s">
        <v>51</v>
      </c>
      <c r="D550" s="229">
        <v>1</v>
      </c>
      <c r="E550" s="231" t="s">
        <v>303</v>
      </c>
    </row>
    <row r="551" spans="1:5" ht="15" customHeight="1" x14ac:dyDescent="0.2">
      <c r="A551" s="229" t="str">
        <f t="shared" si="13"/>
        <v>INDEC-GG 51560-21</v>
      </c>
      <c r="B551" s="229">
        <v>51560</v>
      </c>
      <c r="C551" s="97" t="s">
        <v>51</v>
      </c>
      <c r="D551" s="229">
        <v>21</v>
      </c>
      <c r="E551" s="97" t="s">
        <v>304</v>
      </c>
    </row>
    <row r="552" spans="1:5" ht="15" customHeight="1" x14ac:dyDescent="0.2">
      <c r="A552" s="229" t="str">
        <f t="shared" si="13"/>
        <v>INDEC-GG 31100-11</v>
      </c>
      <c r="B552" s="229">
        <v>31100</v>
      </c>
      <c r="C552" s="97" t="s">
        <v>51</v>
      </c>
      <c r="D552" s="229">
        <v>11</v>
      </c>
      <c r="E552" s="97" t="s">
        <v>305</v>
      </c>
    </row>
    <row r="553" spans="1:5" ht="15" customHeight="1" x14ac:dyDescent="0.2">
      <c r="A553" s="229" t="str">
        <f t="shared" si="13"/>
        <v>INDEC-GG 53211-11</v>
      </c>
      <c r="B553" s="229">
        <v>53211</v>
      </c>
      <c r="C553" s="97" t="s">
        <v>51</v>
      </c>
      <c r="D553" s="229">
        <v>11</v>
      </c>
      <c r="E553" s="231" t="s">
        <v>306</v>
      </c>
    </row>
    <row r="556" spans="1:5" ht="15" customHeight="1" x14ac:dyDescent="0.2">
      <c r="B556" s="227" t="s">
        <v>612</v>
      </c>
    </row>
    <row r="557" spans="1:5" ht="15" customHeight="1" x14ac:dyDescent="0.2">
      <c r="B557" s="227" t="s">
        <v>613</v>
      </c>
    </row>
    <row r="559" spans="1:5" ht="15" customHeight="1" x14ac:dyDescent="0.2">
      <c r="A559" s="229" t="str">
        <f t="shared" ref="A559:A622" si="14">CONCATENATE("DNV-T I - ",B559)</f>
        <v>DNV-T I - 1</v>
      </c>
      <c r="B559" s="229">
        <v>1</v>
      </c>
      <c r="E559" s="228" t="s">
        <v>255</v>
      </c>
    </row>
    <row r="560" spans="1:5" ht="15" customHeight="1" x14ac:dyDescent="0.2">
      <c r="A560" s="229" t="str">
        <f t="shared" si="14"/>
        <v>DNV-T I - 2</v>
      </c>
      <c r="B560" s="229">
        <v>2</v>
      </c>
      <c r="E560" s="228" t="s">
        <v>614</v>
      </c>
    </row>
    <row r="561" spans="1:5" ht="15" customHeight="1" x14ac:dyDescent="0.2">
      <c r="A561" s="229" t="str">
        <f t="shared" si="14"/>
        <v>DNV-T I - 3</v>
      </c>
      <c r="B561" s="229">
        <v>3</v>
      </c>
      <c r="E561" s="228" t="s">
        <v>615</v>
      </c>
    </row>
    <row r="562" spans="1:5" ht="15" customHeight="1" x14ac:dyDescent="0.2">
      <c r="A562" s="229" t="str">
        <f t="shared" si="14"/>
        <v>DNV-T I - 4</v>
      </c>
      <c r="B562" s="229">
        <v>4</v>
      </c>
      <c r="E562" s="228" t="s">
        <v>616</v>
      </c>
    </row>
    <row r="563" spans="1:5" ht="15" customHeight="1" x14ac:dyDescent="0.2">
      <c r="A563" s="229" t="str">
        <f t="shared" si="14"/>
        <v>DNV-T I - 5</v>
      </c>
      <c r="B563" s="229">
        <v>5</v>
      </c>
      <c r="E563" s="228" t="s">
        <v>617</v>
      </c>
    </row>
    <row r="564" spans="1:5" ht="15" customHeight="1" x14ac:dyDescent="0.2">
      <c r="A564" s="229" t="str">
        <f t="shared" si="14"/>
        <v>DNV-T I - 6</v>
      </c>
      <c r="B564" s="229">
        <v>6</v>
      </c>
      <c r="E564" s="228" t="s">
        <v>618</v>
      </c>
    </row>
    <row r="565" spans="1:5" ht="15" customHeight="1" x14ac:dyDescent="0.2">
      <c r="A565" s="229" t="str">
        <f t="shared" si="14"/>
        <v>DNV-T I - 7</v>
      </c>
      <c r="B565" s="229">
        <v>7</v>
      </c>
      <c r="E565" s="228" t="s">
        <v>619</v>
      </c>
    </row>
    <row r="566" spans="1:5" ht="15" customHeight="1" x14ac:dyDescent="0.2">
      <c r="A566" s="229" t="str">
        <f t="shared" si="14"/>
        <v>DNV-T I - 8</v>
      </c>
      <c r="B566" s="229">
        <v>8</v>
      </c>
      <c r="E566" s="228" t="s">
        <v>620</v>
      </c>
    </row>
    <row r="567" spans="1:5" ht="15" customHeight="1" x14ac:dyDescent="0.2">
      <c r="A567" s="229" t="str">
        <f t="shared" si="14"/>
        <v>DNV-T I - 9</v>
      </c>
      <c r="B567" s="229">
        <v>9</v>
      </c>
      <c r="E567" s="228" t="s">
        <v>621</v>
      </c>
    </row>
    <row r="568" spans="1:5" ht="15" customHeight="1" x14ac:dyDescent="0.2">
      <c r="A568" s="229" t="str">
        <f t="shared" si="14"/>
        <v>DNV-T I - 10</v>
      </c>
      <c r="B568" s="229">
        <v>10</v>
      </c>
      <c r="E568" s="228" t="s">
        <v>622</v>
      </c>
    </row>
    <row r="569" spans="1:5" ht="15" customHeight="1" x14ac:dyDescent="0.2">
      <c r="A569" s="229" t="str">
        <f t="shared" si="14"/>
        <v>DNV-T I - 11</v>
      </c>
      <c r="B569" s="229">
        <v>11</v>
      </c>
      <c r="E569" s="228" t="s">
        <v>623</v>
      </c>
    </row>
    <row r="570" spans="1:5" ht="15" customHeight="1" x14ac:dyDescent="0.2">
      <c r="A570" s="229" t="str">
        <f t="shared" si="14"/>
        <v>DNV-T I - 12</v>
      </c>
      <c r="B570" s="229">
        <v>12</v>
      </c>
      <c r="E570" s="228" t="s">
        <v>624</v>
      </c>
    </row>
    <row r="571" spans="1:5" ht="15" customHeight="1" x14ac:dyDescent="0.2">
      <c r="A571" s="229" t="str">
        <f t="shared" si="14"/>
        <v>DNV-T I - 13</v>
      </c>
      <c r="B571" s="229">
        <v>13</v>
      </c>
      <c r="E571" s="228" t="s">
        <v>625</v>
      </c>
    </row>
    <row r="572" spans="1:5" ht="15" customHeight="1" x14ac:dyDescent="0.2">
      <c r="A572" s="229" t="str">
        <f t="shared" si="14"/>
        <v>DNV-T I - 14</v>
      </c>
      <c r="B572" s="229">
        <v>14</v>
      </c>
      <c r="E572" s="228" t="s">
        <v>626</v>
      </c>
    </row>
    <row r="573" spans="1:5" ht="15" customHeight="1" x14ac:dyDescent="0.2">
      <c r="A573" s="229" t="str">
        <f t="shared" si="14"/>
        <v>DNV-T I - 15</v>
      </c>
      <c r="B573" s="229">
        <v>15</v>
      </c>
      <c r="E573" s="228" t="s">
        <v>627</v>
      </c>
    </row>
    <row r="574" spans="1:5" ht="15" customHeight="1" x14ac:dyDescent="0.2">
      <c r="A574" s="229" t="str">
        <f t="shared" si="14"/>
        <v>DNV-T I - 16</v>
      </c>
      <c r="B574" s="229">
        <v>16</v>
      </c>
      <c r="E574" s="228" t="s">
        <v>628</v>
      </c>
    </row>
    <row r="575" spans="1:5" ht="15" customHeight="1" x14ac:dyDescent="0.2">
      <c r="A575" s="229" t="str">
        <f t="shared" si="14"/>
        <v>DNV-T I - 17</v>
      </c>
      <c r="B575" s="229">
        <v>17</v>
      </c>
      <c r="E575" s="228" t="s">
        <v>629</v>
      </c>
    </row>
    <row r="576" spans="1:5" ht="15" customHeight="1" x14ac:dyDescent="0.2">
      <c r="A576" s="229" t="str">
        <f t="shared" si="14"/>
        <v>DNV-T I - 18</v>
      </c>
      <c r="B576" s="229">
        <v>18</v>
      </c>
      <c r="E576" s="228" t="s">
        <v>630</v>
      </c>
    </row>
    <row r="577" spans="1:5" ht="15" customHeight="1" x14ac:dyDescent="0.2">
      <c r="A577" s="229" t="str">
        <f t="shared" si="14"/>
        <v>DNV-T I - 19</v>
      </c>
      <c r="B577" s="229">
        <v>19</v>
      </c>
      <c r="E577" s="228" t="s">
        <v>631</v>
      </c>
    </row>
    <row r="578" spans="1:5" ht="15" customHeight="1" x14ac:dyDescent="0.2">
      <c r="A578" s="229" t="str">
        <f t="shared" si="14"/>
        <v>DNV-T I - 20</v>
      </c>
      <c r="B578" s="229">
        <v>20</v>
      </c>
      <c r="E578" s="228" t="s">
        <v>632</v>
      </c>
    </row>
    <row r="579" spans="1:5" ht="15" customHeight="1" x14ac:dyDescent="0.2">
      <c r="A579" s="229" t="str">
        <f t="shared" si="14"/>
        <v>DNV-T I - 21</v>
      </c>
      <c r="B579" s="229">
        <v>21</v>
      </c>
      <c r="E579" s="228" t="s">
        <v>633</v>
      </c>
    </row>
    <row r="580" spans="1:5" ht="15" customHeight="1" x14ac:dyDescent="0.2">
      <c r="A580" s="229" t="str">
        <f t="shared" si="14"/>
        <v>DNV-T I - 22</v>
      </c>
      <c r="B580" s="229">
        <v>22</v>
      </c>
      <c r="E580" s="228" t="s">
        <v>634</v>
      </c>
    </row>
    <row r="581" spans="1:5" ht="15" customHeight="1" x14ac:dyDescent="0.2">
      <c r="A581" s="229" t="str">
        <f t="shared" si="14"/>
        <v>DNV-T I - 23</v>
      </c>
      <c r="B581" s="229">
        <v>23</v>
      </c>
      <c r="E581" s="228" t="s">
        <v>635</v>
      </c>
    </row>
    <row r="582" spans="1:5" ht="15" customHeight="1" x14ac:dyDescent="0.2">
      <c r="A582" s="229" t="str">
        <f t="shared" si="14"/>
        <v>DNV-T I - 24</v>
      </c>
      <c r="B582" s="229">
        <v>24</v>
      </c>
      <c r="E582" s="228" t="s">
        <v>636</v>
      </c>
    </row>
    <row r="583" spans="1:5" ht="15" customHeight="1" x14ac:dyDescent="0.2">
      <c r="A583" s="229" t="str">
        <f t="shared" si="14"/>
        <v>DNV-T I - 25</v>
      </c>
      <c r="B583" s="229">
        <v>25</v>
      </c>
      <c r="E583" s="228" t="s">
        <v>637</v>
      </c>
    </row>
    <row r="584" spans="1:5" ht="15" customHeight="1" x14ac:dyDescent="0.2">
      <c r="A584" s="229" t="str">
        <f t="shared" si="14"/>
        <v>DNV-T I - 26</v>
      </c>
      <c r="B584" s="229">
        <v>26</v>
      </c>
      <c r="E584" s="228" t="s">
        <v>638</v>
      </c>
    </row>
    <row r="585" spans="1:5" ht="15" customHeight="1" x14ac:dyDescent="0.2">
      <c r="A585" s="229" t="str">
        <f t="shared" si="14"/>
        <v>DNV-T I - 27</v>
      </c>
      <c r="B585" s="229">
        <v>27</v>
      </c>
      <c r="E585" s="228" t="s">
        <v>639</v>
      </c>
    </row>
    <row r="586" spans="1:5" ht="15" customHeight="1" x14ac:dyDescent="0.2">
      <c r="A586" s="229" t="str">
        <f t="shared" si="14"/>
        <v>DNV-T I - 28</v>
      </c>
      <c r="B586" s="229">
        <v>28</v>
      </c>
      <c r="E586" s="228" t="s">
        <v>640</v>
      </c>
    </row>
    <row r="587" spans="1:5" ht="15" customHeight="1" x14ac:dyDescent="0.2">
      <c r="A587" s="229" t="str">
        <f t="shared" si="14"/>
        <v>DNV-T I - 29</v>
      </c>
      <c r="B587" s="229">
        <v>29</v>
      </c>
      <c r="E587" s="228" t="s">
        <v>641</v>
      </c>
    </row>
    <row r="588" spans="1:5" ht="15" customHeight="1" x14ac:dyDescent="0.2">
      <c r="A588" s="229" t="str">
        <f t="shared" si="14"/>
        <v>DNV-T I - 30</v>
      </c>
      <c r="B588" s="229">
        <v>30</v>
      </c>
      <c r="E588" s="228" t="s">
        <v>642</v>
      </c>
    </row>
    <row r="589" spans="1:5" ht="15" customHeight="1" x14ac:dyDescent="0.2">
      <c r="A589" s="229" t="str">
        <f t="shared" si="14"/>
        <v>DNV-T I - 31</v>
      </c>
      <c r="B589" s="229">
        <v>31</v>
      </c>
      <c r="E589" s="228" t="s">
        <v>643</v>
      </c>
    </row>
    <row r="590" spans="1:5" ht="15" customHeight="1" x14ac:dyDescent="0.2">
      <c r="A590" s="229" t="str">
        <f t="shared" si="14"/>
        <v>DNV-T I - 32</v>
      </c>
      <c r="B590" s="229">
        <v>32</v>
      </c>
      <c r="E590" s="228" t="s">
        <v>644</v>
      </c>
    </row>
    <row r="591" spans="1:5" ht="15" customHeight="1" x14ac:dyDescent="0.2">
      <c r="A591" s="229" t="str">
        <f t="shared" si="14"/>
        <v>DNV-T I - 33</v>
      </c>
      <c r="B591" s="229">
        <v>33</v>
      </c>
      <c r="E591" s="228" t="s">
        <v>645</v>
      </c>
    </row>
    <row r="592" spans="1:5" ht="15" customHeight="1" x14ac:dyDescent="0.2">
      <c r="A592" s="229" t="str">
        <f t="shared" si="14"/>
        <v>DNV-T I - 34</v>
      </c>
      <c r="B592" s="229">
        <v>34</v>
      </c>
      <c r="E592" s="228" t="s">
        <v>646</v>
      </c>
    </row>
    <row r="593" spans="1:5" ht="15" customHeight="1" x14ac:dyDescent="0.2">
      <c r="A593" s="229" t="str">
        <f t="shared" si="14"/>
        <v>DNV-T I - 35</v>
      </c>
      <c r="B593" s="229">
        <v>35</v>
      </c>
      <c r="E593" s="228" t="s">
        <v>647</v>
      </c>
    </row>
    <row r="594" spans="1:5" ht="15" customHeight="1" x14ac:dyDescent="0.2">
      <c r="A594" s="229" t="str">
        <f t="shared" si="14"/>
        <v>DNV-T I - 36</v>
      </c>
      <c r="B594" s="229">
        <v>36</v>
      </c>
      <c r="E594" s="228" t="s">
        <v>648</v>
      </c>
    </row>
    <row r="595" spans="1:5" ht="15" customHeight="1" x14ac:dyDescent="0.2">
      <c r="A595" s="229" t="str">
        <f t="shared" si="14"/>
        <v>DNV-T I - 37</v>
      </c>
      <c r="B595" s="229">
        <v>37</v>
      </c>
      <c r="E595" s="228" t="s">
        <v>649</v>
      </c>
    </row>
    <row r="596" spans="1:5" ht="15" customHeight="1" x14ac:dyDescent="0.2">
      <c r="A596" s="229" t="str">
        <f t="shared" si="14"/>
        <v>DNV-T I - 38</v>
      </c>
      <c r="B596" s="229">
        <v>38</v>
      </c>
      <c r="E596" s="228" t="s">
        <v>650</v>
      </c>
    </row>
    <row r="597" spans="1:5" ht="15" customHeight="1" x14ac:dyDescent="0.2">
      <c r="A597" s="229" t="str">
        <f t="shared" si="14"/>
        <v>DNV-T I - 39</v>
      </c>
      <c r="B597" s="229">
        <v>39</v>
      </c>
      <c r="E597" s="228" t="s">
        <v>651</v>
      </c>
    </row>
    <row r="598" spans="1:5" ht="15" customHeight="1" x14ac:dyDescent="0.2">
      <c r="A598" s="229" t="str">
        <f t="shared" si="14"/>
        <v>DNV-T I - 40</v>
      </c>
      <c r="B598" s="229">
        <v>40</v>
      </c>
      <c r="E598" s="228" t="s">
        <v>652</v>
      </c>
    </row>
    <row r="599" spans="1:5" ht="15" customHeight="1" x14ac:dyDescent="0.2">
      <c r="A599" s="229" t="str">
        <f t="shared" si="14"/>
        <v>DNV-T I - 41</v>
      </c>
      <c r="B599" s="229">
        <v>41</v>
      </c>
      <c r="E599" s="228" t="s">
        <v>653</v>
      </c>
    </row>
    <row r="600" spans="1:5" ht="15" customHeight="1" x14ac:dyDescent="0.2">
      <c r="A600" s="229" t="str">
        <f t="shared" si="14"/>
        <v>DNV-T I - 42</v>
      </c>
      <c r="B600" s="229">
        <v>42</v>
      </c>
      <c r="E600" s="228" t="s">
        <v>654</v>
      </c>
    </row>
    <row r="601" spans="1:5" ht="15" customHeight="1" x14ac:dyDescent="0.2">
      <c r="A601" s="229" t="str">
        <f t="shared" si="14"/>
        <v>DNV-T I - 43</v>
      </c>
      <c r="B601" s="229">
        <v>43</v>
      </c>
      <c r="E601" s="228" t="s">
        <v>655</v>
      </c>
    </row>
    <row r="602" spans="1:5" ht="15" customHeight="1" x14ac:dyDescent="0.2">
      <c r="A602" s="229" t="str">
        <f t="shared" si="14"/>
        <v>DNV-T I - 44</v>
      </c>
      <c r="B602" s="229">
        <v>44</v>
      </c>
      <c r="E602" s="228" t="s">
        <v>656</v>
      </c>
    </row>
    <row r="603" spans="1:5" ht="15" customHeight="1" x14ac:dyDescent="0.2">
      <c r="A603" s="229" t="str">
        <f t="shared" si="14"/>
        <v>DNV-T I - 45</v>
      </c>
      <c r="B603" s="229">
        <v>45</v>
      </c>
      <c r="E603" s="228" t="s">
        <v>657</v>
      </c>
    </row>
    <row r="604" spans="1:5" ht="15" customHeight="1" x14ac:dyDescent="0.2">
      <c r="A604" s="229" t="str">
        <f t="shared" si="14"/>
        <v>DNV-T I - 46</v>
      </c>
      <c r="B604" s="229">
        <v>46</v>
      </c>
      <c r="E604" s="228" t="s">
        <v>658</v>
      </c>
    </row>
    <row r="605" spans="1:5" ht="15" customHeight="1" x14ac:dyDescent="0.2">
      <c r="A605" s="229" t="str">
        <f t="shared" si="14"/>
        <v>DNV-T I - 47</v>
      </c>
      <c r="B605" s="229">
        <v>47</v>
      </c>
      <c r="E605" s="228" t="s">
        <v>659</v>
      </c>
    </row>
    <row r="606" spans="1:5" ht="15" customHeight="1" x14ac:dyDescent="0.2">
      <c r="A606" s="229" t="str">
        <f t="shared" si="14"/>
        <v>DNV-T I - 48</v>
      </c>
      <c r="B606" s="229">
        <v>48</v>
      </c>
      <c r="E606" s="228" t="s">
        <v>660</v>
      </c>
    </row>
    <row r="607" spans="1:5" ht="15" customHeight="1" x14ac:dyDescent="0.2">
      <c r="A607" s="229" t="str">
        <f t="shared" si="14"/>
        <v>DNV-T I - 49</v>
      </c>
      <c r="B607" s="229">
        <v>49</v>
      </c>
      <c r="E607" s="228" t="s">
        <v>661</v>
      </c>
    </row>
    <row r="608" spans="1:5" ht="15" customHeight="1" x14ac:dyDescent="0.2">
      <c r="A608" s="229" t="str">
        <f t="shared" si="14"/>
        <v>DNV-T I - 50</v>
      </c>
      <c r="B608" s="229">
        <v>50</v>
      </c>
      <c r="E608" s="228" t="s">
        <v>662</v>
      </c>
    </row>
    <row r="609" spans="1:5" ht="15" customHeight="1" x14ac:dyDescent="0.2">
      <c r="A609" s="229" t="str">
        <f t="shared" si="14"/>
        <v>DNV-T I - 51</v>
      </c>
      <c r="B609" s="229">
        <v>51</v>
      </c>
      <c r="E609" s="228" t="s">
        <v>663</v>
      </c>
    </row>
    <row r="610" spans="1:5" ht="15" customHeight="1" x14ac:dyDescent="0.2">
      <c r="A610" s="229" t="str">
        <f t="shared" si="14"/>
        <v>DNV-T I - 52</v>
      </c>
      <c r="B610" s="229">
        <v>52</v>
      </c>
      <c r="E610" s="228" t="s">
        <v>664</v>
      </c>
    </row>
    <row r="611" spans="1:5" ht="15" customHeight="1" x14ac:dyDescent="0.2">
      <c r="A611" s="229" t="str">
        <f t="shared" si="14"/>
        <v>DNV-T I - 53</v>
      </c>
      <c r="B611" s="229">
        <v>53</v>
      </c>
      <c r="E611" s="228" t="s">
        <v>665</v>
      </c>
    </row>
    <row r="612" spans="1:5" ht="15" customHeight="1" x14ac:dyDescent="0.2">
      <c r="A612" s="229" t="str">
        <f t="shared" si="14"/>
        <v>DNV-T I - 54</v>
      </c>
      <c r="B612" s="229">
        <v>54</v>
      </c>
      <c r="E612" s="228" t="s">
        <v>666</v>
      </c>
    </row>
    <row r="613" spans="1:5" ht="15" customHeight="1" x14ac:dyDescent="0.2">
      <c r="A613" s="229" t="str">
        <f t="shared" si="14"/>
        <v>DNV-T I - 55</v>
      </c>
      <c r="B613" s="229">
        <v>55</v>
      </c>
      <c r="E613" s="228" t="s">
        <v>667</v>
      </c>
    </row>
    <row r="614" spans="1:5" ht="15" customHeight="1" x14ac:dyDescent="0.2">
      <c r="A614" s="229" t="str">
        <f t="shared" si="14"/>
        <v>DNV-T I - 56</v>
      </c>
      <c r="B614" s="229">
        <v>56</v>
      </c>
      <c r="E614" s="228" t="s">
        <v>668</v>
      </c>
    </row>
    <row r="615" spans="1:5" ht="15" customHeight="1" x14ac:dyDescent="0.2">
      <c r="A615" s="229" t="str">
        <f t="shared" si="14"/>
        <v>DNV-T I - 57</v>
      </c>
      <c r="B615" s="229">
        <v>57</v>
      </c>
      <c r="E615" s="228" t="s">
        <v>669</v>
      </c>
    </row>
    <row r="616" spans="1:5" ht="15" customHeight="1" x14ac:dyDescent="0.2">
      <c r="A616" s="229" t="str">
        <f t="shared" si="14"/>
        <v>DNV-T I - 58</v>
      </c>
      <c r="B616" s="229">
        <v>58</v>
      </c>
      <c r="E616" s="228" t="s">
        <v>670</v>
      </c>
    </row>
    <row r="617" spans="1:5" ht="15" customHeight="1" x14ac:dyDescent="0.2">
      <c r="A617" s="229" t="str">
        <f t="shared" si="14"/>
        <v>DNV-T I - 59</v>
      </c>
      <c r="B617" s="229">
        <v>59</v>
      </c>
      <c r="E617" s="228" t="s">
        <v>671</v>
      </c>
    </row>
    <row r="618" spans="1:5" ht="15" customHeight="1" x14ac:dyDescent="0.2">
      <c r="A618" s="229" t="str">
        <f t="shared" si="14"/>
        <v>DNV-T I - 60</v>
      </c>
      <c r="B618" s="229">
        <v>60</v>
      </c>
      <c r="E618" s="228" t="s">
        <v>672</v>
      </c>
    </row>
    <row r="619" spans="1:5" ht="15" customHeight="1" x14ac:dyDescent="0.2">
      <c r="A619" s="229" t="str">
        <f t="shared" si="14"/>
        <v>DNV-T I - 61</v>
      </c>
      <c r="B619" s="229">
        <v>61</v>
      </c>
      <c r="E619" s="228" t="s">
        <v>673</v>
      </c>
    </row>
    <row r="620" spans="1:5" ht="15" customHeight="1" x14ac:dyDescent="0.2">
      <c r="A620" s="229" t="str">
        <f t="shared" si="14"/>
        <v>DNV-T I - 62</v>
      </c>
      <c r="B620" s="229">
        <v>62</v>
      </c>
      <c r="E620" s="228" t="s">
        <v>674</v>
      </c>
    </row>
    <row r="621" spans="1:5" ht="15" customHeight="1" x14ac:dyDescent="0.2">
      <c r="A621" s="229" t="str">
        <f t="shared" si="14"/>
        <v>DNV-T I - 63</v>
      </c>
      <c r="B621" s="229">
        <v>63</v>
      </c>
      <c r="E621" s="228" t="s">
        <v>675</v>
      </c>
    </row>
    <row r="622" spans="1:5" ht="15" customHeight="1" x14ac:dyDescent="0.2">
      <c r="A622" s="229" t="str">
        <f t="shared" si="14"/>
        <v>DNV-T I - 64</v>
      </c>
      <c r="B622" s="229">
        <v>64</v>
      </c>
      <c r="E622" s="228" t="s">
        <v>676</v>
      </c>
    </row>
    <row r="623" spans="1:5" ht="15" customHeight="1" x14ac:dyDescent="0.2">
      <c r="A623" s="229" t="str">
        <f t="shared" ref="A623:A676" si="15">CONCATENATE("DNV-T I - ",B623)</f>
        <v>DNV-T I - 65</v>
      </c>
      <c r="B623" s="229">
        <v>65</v>
      </c>
      <c r="E623" s="228" t="s">
        <v>677</v>
      </c>
    </row>
    <row r="624" spans="1:5" ht="15" customHeight="1" x14ac:dyDescent="0.2">
      <c r="A624" s="229" t="str">
        <f t="shared" si="15"/>
        <v>DNV-T I - 66</v>
      </c>
      <c r="B624" s="229">
        <v>66</v>
      </c>
      <c r="E624" s="228" t="s">
        <v>678</v>
      </c>
    </row>
    <row r="625" spans="1:5" ht="15" customHeight="1" x14ac:dyDescent="0.2">
      <c r="A625" s="229" t="str">
        <f t="shared" si="15"/>
        <v>DNV-T I - 67</v>
      </c>
      <c r="B625" s="229">
        <v>67</v>
      </c>
      <c r="E625" s="228" t="s">
        <v>679</v>
      </c>
    </row>
    <row r="626" spans="1:5" ht="15" customHeight="1" x14ac:dyDescent="0.2">
      <c r="A626" s="229" t="str">
        <f t="shared" si="15"/>
        <v>DNV-T I - 68</v>
      </c>
      <c r="B626" s="229">
        <v>68</v>
      </c>
      <c r="E626" s="228" t="s">
        <v>680</v>
      </c>
    </row>
    <row r="627" spans="1:5" ht="15" customHeight="1" x14ac:dyDescent="0.2">
      <c r="A627" s="229" t="str">
        <f t="shared" si="15"/>
        <v>DNV-T I - 69</v>
      </c>
      <c r="B627" s="229">
        <v>69</v>
      </c>
      <c r="E627" s="228" t="s">
        <v>681</v>
      </c>
    </row>
    <row r="628" spans="1:5" ht="15" customHeight="1" x14ac:dyDescent="0.2">
      <c r="A628" s="229" t="str">
        <f t="shared" si="15"/>
        <v>DNV-T I - 70</v>
      </c>
      <c r="B628" s="229">
        <v>70</v>
      </c>
      <c r="E628" s="228" t="s">
        <v>682</v>
      </c>
    </row>
    <row r="629" spans="1:5" ht="15" customHeight="1" x14ac:dyDescent="0.2">
      <c r="A629" s="229" t="str">
        <f t="shared" si="15"/>
        <v>DNV-T I - 71</v>
      </c>
      <c r="B629" s="229">
        <v>71</v>
      </c>
      <c r="E629" s="228" t="s">
        <v>683</v>
      </c>
    </row>
    <row r="630" spans="1:5" ht="15" customHeight="1" x14ac:dyDescent="0.2">
      <c r="A630" s="229" t="str">
        <f t="shared" si="15"/>
        <v>DNV-T I - 72</v>
      </c>
      <c r="B630" s="229">
        <v>72</v>
      </c>
      <c r="E630" s="228" t="s">
        <v>684</v>
      </c>
    </row>
    <row r="631" spans="1:5" ht="15" customHeight="1" x14ac:dyDescent="0.2">
      <c r="A631" s="229" t="str">
        <f t="shared" si="15"/>
        <v>DNV-T I - 73</v>
      </c>
      <c r="B631" s="229">
        <v>73</v>
      </c>
      <c r="E631" s="228" t="s">
        <v>685</v>
      </c>
    </row>
    <row r="632" spans="1:5" ht="15" customHeight="1" x14ac:dyDescent="0.2">
      <c r="A632" s="229" t="str">
        <f t="shared" si="15"/>
        <v>DNV-T I - 74</v>
      </c>
      <c r="B632" s="229">
        <v>74</v>
      </c>
      <c r="E632" s="228" t="s">
        <v>686</v>
      </c>
    </row>
    <row r="633" spans="1:5" ht="15" customHeight="1" x14ac:dyDescent="0.2">
      <c r="A633" s="229" t="str">
        <f t="shared" si="15"/>
        <v>DNV-T I - 75</v>
      </c>
      <c r="B633" s="229">
        <v>75</v>
      </c>
      <c r="E633" s="228" t="s">
        <v>687</v>
      </c>
    </row>
    <row r="634" spans="1:5" ht="15" customHeight="1" x14ac:dyDescent="0.2">
      <c r="A634" s="229"/>
    </row>
    <row r="635" spans="1:5" ht="15" customHeight="1" x14ac:dyDescent="0.2">
      <c r="A635" s="229"/>
    </row>
    <row r="636" spans="1:5" ht="15" customHeight="1" x14ac:dyDescent="0.2">
      <c r="A636" s="229" t="str">
        <f t="shared" si="15"/>
        <v>DNV-T I - 78</v>
      </c>
      <c r="B636" s="229">
        <v>78</v>
      </c>
      <c r="E636" s="228" t="s">
        <v>688</v>
      </c>
    </row>
    <row r="637" spans="1:5" ht="15" customHeight="1" x14ac:dyDescent="0.2">
      <c r="A637" s="229" t="str">
        <f t="shared" si="15"/>
        <v>DNV-T I - 79</v>
      </c>
      <c r="B637" s="229">
        <v>79</v>
      </c>
      <c r="E637" s="228" t="s">
        <v>689</v>
      </c>
    </row>
    <row r="638" spans="1:5" ht="15" customHeight="1" x14ac:dyDescent="0.2">
      <c r="A638" s="229" t="str">
        <f t="shared" si="15"/>
        <v>DNV-T I - 80</v>
      </c>
      <c r="B638" s="229">
        <v>80</v>
      </c>
      <c r="E638" s="228" t="s">
        <v>690</v>
      </c>
    </row>
    <row r="639" spans="1:5" ht="15" customHeight="1" x14ac:dyDescent="0.2">
      <c r="A639" s="229" t="str">
        <f t="shared" si="15"/>
        <v>DNV-T I - 81</v>
      </c>
      <c r="B639" s="229">
        <v>81</v>
      </c>
      <c r="E639" s="228" t="s">
        <v>691</v>
      </c>
    </row>
    <row r="640" spans="1:5" ht="15" customHeight="1" x14ac:dyDescent="0.2">
      <c r="A640" s="229" t="str">
        <f t="shared" si="15"/>
        <v>DNV-T I - 82</v>
      </c>
      <c r="B640" s="229">
        <v>82</v>
      </c>
      <c r="E640" s="228" t="s">
        <v>692</v>
      </c>
    </row>
    <row r="641" spans="1:5" ht="15" customHeight="1" x14ac:dyDescent="0.2">
      <c r="A641" s="229" t="str">
        <f t="shared" si="15"/>
        <v>DNV-T I - 83</v>
      </c>
      <c r="B641" s="229">
        <v>83</v>
      </c>
      <c r="E641" s="228" t="s">
        <v>693</v>
      </c>
    </row>
    <row r="642" spans="1:5" ht="15" customHeight="1" x14ac:dyDescent="0.2">
      <c r="A642" s="229" t="str">
        <f t="shared" si="15"/>
        <v>DNV-T I - 84</v>
      </c>
      <c r="B642" s="229">
        <v>84</v>
      </c>
      <c r="E642" s="228" t="s">
        <v>694</v>
      </c>
    </row>
    <row r="643" spans="1:5" ht="15" customHeight="1" x14ac:dyDescent="0.2">
      <c r="A643" s="229" t="str">
        <f t="shared" si="15"/>
        <v>DNV-T I - 85</v>
      </c>
      <c r="B643" s="229">
        <v>85</v>
      </c>
      <c r="E643" s="228" t="s">
        <v>695</v>
      </c>
    </row>
    <row r="644" spans="1:5" ht="15" customHeight="1" x14ac:dyDescent="0.2">
      <c r="A644" s="229" t="str">
        <f t="shared" si="15"/>
        <v>DNV-T I - 86</v>
      </c>
      <c r="B644" s="229">
        <v>86</v>
      </c>
      <c r="E644" s="228" t="s">
        <v>696</v>
      </c>
    </row>
    <row r="645" spans="1:5" ht="15" customHeight="1" x14ac:dyDescent="0.2">
      <c r="A645" s="229" t="str">
        <f t="shared" si="15"/>
        <v>DNV-T I - 86.1</v>
      </c>
      <c r="B645" s="229" t="s">
        <v>697</v>
      </c>
      <c r="E645" s="228" t="s">
        <v>698</v>
      </c>
    </row>
    <row r="646" spans="1:5" ht="15" customHeight="1" x14ac:dyDescent="0.2">
      <c r="A646" s="229" t="str">
        <f t="shared" si="15"/>
        <v>DNV-T I - 86.1.1</v>
      </c>
      <c r="B646" s="229" t="s">
        <v>699</v>
      </c>
      <c r="E646" s="228" t="s">
        <v>700</v>
      </c>
    </row>
    <row r="647" spans="1:5" ht="15" customHeight="1" x14ac:dyDescent="0.2">
      <c r="A647" s="229" t="str">
        <f t="shared" si="15"/>
        <v>DNV-T I - 86.1.2</v>
      </c>
      <c r="B647" s="229" t="s">
        <v>701</v>
      </c>
      <c r="E647" s="228" t="s">
        <v>702</v>
      </c>
    </row>
    <row r="648" spans="1:5" ht="15" customHeight="1" x14ac:dyDescent="0.2">
      <c r="A648" s="229" t="str">
        <f t="shared" si="15"/>
        <v>DNV-T I - 86.1.3</v>
      </c>
      <c r="B648" s="229" t="s">
        <v>703</v>
      </c>
      <c r="E648" s="228" t="s">
        <v>704</v>
      </c>
    </row>
    <row r="649" spans="1:5" ht="15" customHeight="1" x14ac:dyDescent="0.2">
      <c r="A649" s="229" t="str">
        <f t="shared" si="15"/>
        <v>DNV-T I - 86.1.4</v>
      </c>
      <c r="B649" s="229" t="s">
        <v>705</v>
      </c>
      <c r="E649" s="228" t="s">
        <v>706</v>
      </c>
    </row>
    <row r="650" spans="1:5" ht="15" customHeight="1" x14ac:dyDescent="0.2">
      <c r="A650" s="229" t="str">
        <f t="shared" si="15"/>
        <v>DNV-T I - 86.1.5</v>
      </c>
      <c r="B650" s="229" t="s">
        <v>707</v>
      </c>
      <c r="E650" s="228" t="s">
        <v>708</v>
      </c>
    </row>
    <row r="651" spans="1:5" ht="15" customHeight="1" x14ac:dyDescent="0.2">
      <c r="A651" s="229" t="str">
        <f t="shared" si="15"/>
        <v>DNV-T I - 86.2</v>
      </c>
      <c r="B651" s="229" t="s">
        <v>709</v>
      </c>
      <c r="E651" s="228" t="s">
        <v>710</v>
      </c>
    </row>
    <row r="652" spans="1:5" ht="15" customHeight="1" x14ac:dyDescent="0.2">
      <c r="A652" s="229" t="str">
        <f t="shared" si="15"/>
        <v>DNV-T I - 86.2.1</v>
      </c>
      <c r="B652" s="229" t="s">
        <v>711</v>
      </c>
      <c r="E652" s="228" t="s">
        <v>700</v>
      </c>
    </row>
    <row r="653" spans="1:5" ht="15" customHeight="1" x14ac:dyDescent="0.2">
      <c r="A653" s="229" t="str">
        <f t="shared" si="15"/>
        <v>DNV-T I - 86.2.2</v>
      </c>
      <c r="B653" s="229" t="s">
        <v>712</v>
      </c>
      <c r="E653" s="228" t="s">
        <v>713</v>
      </c>
    </row>
    <row r="654" spans="1:5" ht="15" customHeight="1" x14ac:dyDescent="0.2">
      <c r="A654" s="229" t="str">
        <f t="shared" si="15"/>
        <v>DNV-T I - 86.2.3</v>
      </c>
      <c r="B654" s="229" t="s">
        <v>714</v>
      </c>
      <c r="E654" s="228" t="s">
        <v>702</v>
      </c>
    </row>
    <row r="655" spans="1:5" ht="15" customHeight="1" x14ac:dyDescent="0.2">
      <c r="A655" s="229" t="str">
        <f t="shared" si="15"/>
        <v>DNV-T I - 86.2.4</v>
      </c>
      <c r="B655" s="229" t="s">
        <v>715</v>
      </c>
      <c r="E655" s="228" t="s">
        <v>704</v>
      </c>
    </row>
    <row r="656" spans="1:5" ht="15" customHeight="1" x14ac:dyDescent="0.2">
      <c r="A656" s="229" t="str">
        <f t="shared" si="15"/>
        <v>DNV-T I - 86.2.5</v>
      </c>
      <c r="B656" s="229" t="s">
        <v>716</v>
      </c>
      <c r="E656" s="228" t="s">
        <v>706</v>
      </c>
    </row>
    <row r="657" spans="1:5" ht="15" customHeight="1" x14ac:dyDescent="0.2">
      <c r="A657" s="229" t="str">
        <f t="shared" si="15"/>
        <v>DNV-T I - 86.2.6</v>
      </c>
      <c r="B657" s="229" t="s">
        <v>717</v>
      </c>
      <c r="E657" s="228" t="s">
        <v>708</v>
      </c>
    </row>
    <row r="658" spans="1:5" ht="15" customHeight="1" x14ac:dyDescent="0.2">
      <c r="A658" s="229" t="str">
        <f t="shared" si="15"/>
        <v>DNV-T I - 87</v>
      </c>
      <c r="B658" s="229">
        <v>87</v>
      </c>
      <c r="E658" s="228" t="s">
        <v>718</v>
      </c>
    </row>
    <row r="659" spans="1:5" ht="15" customHeight="1" x14ac:dyDescent="0.2">
      <c r="A659" s="229" t="str">
        <f t="shared" si="15"/>
        <v>DNV-T I - 88</v>
      </c>
      <c r="B659" s="229">
        <v>88</v>
      </c>
      <c r="E659" s="228" t="s">
        <v>719</v>
      </c>
    </row>
    <row r="660" spans="1:5" ht="15" customHeight="1" x14ac:dyDescent="0.2">
      <c r="A660" s="229" t="str">
        <f t="shared" si="15"/>
        <v>DNV-T I - 89</v>
      </c>
      <c r="B660" s="229">
        <v>89</v>
      </c>
      <c r="E660" s="228" t="s">
        <v>720</v>
      </c>
    </row>
    <row r="661" spans="1:5" ht="15" customHeight="1" x14ac:dyDescent="0.2">
      <c r="A661" s="229" t="str">
        <f t="shared" si="15"/>
        <v>DNV-T I - 90</v>
      </c>
      <c r="B661" s="229">
        <v>90</v>
      </c>
      <c r="E661" s="228" t="s">
        <v>721</v>
      </c>
    </row>
    <row r="662" spans="1:5" ht="15" customHeight="1" x14ac:dyDescent="0.2">
      <c r="A662" s="229" t="str">
        <f t="shared" si="15"/>
        <v>DNV-T I - 91</v>
      </c>
      <c r="B662" s="229">
        <v>91</v>
      </c>
      <c r="E662" s="228" t="s">
        <v>722</v>
      </c>
    </row>
    <row r="663" spans="1:5" ht="15" customHeight="1" x14ac:dyDescent="0.2">
      <c r="A663" s="229" t="str">
        <f t="shared" si="15"/>
        <v>DNV-T I - 92</v>
      </c>
      <c r="B663" s="229">
        <v>92</v>
      </c>
      <c r="E663" s="228" t="s">
        <v>723</v>
      </c>
    </row>
    <row r="664" spans="1:5" ht="15" customHeight="1" x14ac:dyDescent="0.2">
      <c r="A664" s="229" t="str">
        <f t="shared" si="15"/>
        <v>DNV-T I - 93</v>
      </c>
      <c r="B664" s="229">
        <v>93</v>
      </c>
      <c r="E664" s="228" t="s">
        <v>724</v>
      </c>
    </row>
    <row r="665" spans="1:5" ht="15" customHeight="1" x14ac:dyDescent="0.2">
      <c r="A665" s="229" t="str">
        <f t="shared" si="15"/>
        <v>DNV-T I - 94</v>
      </c>
      <c r="B665" s="229">
        <v>94</v>
      </c>
      <c r="E665" s="228" t="s">
        <v>725</v>
      </c>
    </row>
    <row r="666" spans="1:5" ht="15" customHeight="1" x14ac:dyDescent="0.2">
      <c r="A666" s="229" t="str">
        <f t="shared" si="15"/>
        <v>DNV-T I - 95</v>
      </c>
      <c r="B666" s="229">
        <v>95</v>
      </c>
      <c r="E666" s="228" t="s">
        <v>726</v>
      </c>
    </row>
    <row r="667" spans="1:5" ht="15" customHeight="1" x14ac:dyDescent="0.2">
      <c r="A667" s="229" t="str">
        <f t="shared" si="15"/>
        <v>DNV-T I - 96</v>
      </c>
      <c r="B667" s="229">
        <v>96</v>
      </c>
      <c r="E667" s="228" t="s">
        <v>727</v>
      </c>
    </row>
    <row r="668" spans="1:5" ht="15" customHeight="1" x14ac:dyDescent="0.2">
      <c r="A668" s="229" t="str">
        <f t="shared" si="15"/>
        <v>DNV-T I - 97</v>
      </c>
      <c r="B668" s="229">
        <v>97</v>
      </c>
      <c r="E668" s="228" t="s">
        <v>728</v>
      </c>
    </row>
    <row r="669" spans="1:5" ht="15" customHeight="1" x14ac:dyDescent="0.2">
      <c r="A669" s="229" t="str">
        <f t="shared" si="15"/>
        <v>DNV-T I - 98</v>
      </c>
      <c r="B669" s="229">
        <v>98</v>
      </c>
      <c r="E669" s="228" t="s">
        <v>729</v>
      </c>
    </row>
    <row r="670" spans="1:5" ht="15" customHeight="1" x14ac:dyDescent="0.2">
      <c r="A670" s="229" t="str">
        <f t="shared" si="15"/>
        <v>DNV-T I - 99</v>
      </c>
      <c r="B670" s="229">
        <v>99</v>
      </c>
      <c r="E670" s="228" t="s">
        <v>730</v>
      </c>
    </row>
    <row r="671" spans="1:5" ht="15" customHeight="1" x14ac:dyDescent="0.2">
      <c r="A671" s="229" t="str">
        <f t="shared" si="15"/>
        <v>DNV-T I - 100</v>
      </c>
      <c r="B671" s="229">
        <v>100</v>
      </c>
      <c r="E671" s="228" t="s">
        <v>731</v>
      </c>
    </row>
    <row r="672" spans="1:5" ht="15" customHeight="1" x14ac:dyDescent="0.2">
      <c r="A672" s="229" t="str">
        <f t="shared" si="15"/>
        <v>DNV-T I - 101</v>
      </c>
      <c r="B672" s="229">
        <v>101</v>
      </c>
      <c r="E672" s="228" t="s">
        <v>732</v>
      </c>
    </row>
    <row r="673" spans="1:5" ht="15" customHeight="1" x14ac:dyDescent="0.2">
      <c r="A673" s="229" t="str">
        <f t="shared" si="15"/>
        <v>DNV-T I - 102</v>
      </c>
      <c r="B673" s="229">
        <v>102</v>
      </c>
      <c r="E673" s="228" t="s">
        <v>733</v>
      </c>
    </row>
    <row r="674" spans="1:5" ht="15" customHeight="1" x14ac:dyDescent="0.2">
      <c r="A674" s="229" t="str">
        <f t="shared" si="15"/>
        <v>DNV-T I - 103</v>
      </c>
      <c r="B674" s="229">
        <v>103</v>
      </c>
      <c r="E674" s="228" t="s">
        <v>734</v>
      </c>
    </row>
    <row r="675" spans="1:5" ht="15" customHeight="1" x14ac:dyDescent="0.2">
      <c r="A675" s="229" t="str">
        <f t="shared" si="15"/>
        <v>DNV-T I - 104</v>
      </c>
      <c r="B675" s="229">
        <v>104</v>
      </c>
      <c r="E675" s="228" t="s">
        <v>735</v>
      </c>
    </row>
    <row r="676" spans="1:5" ht="15" customHeight="1" x14ac:dyDescent="0.2">
      <c r="A676" s="229" t="str">
        <f t="shared" si="15"/>
        <v>DNV-T I - 105</v>
      </c>
      <c r="B676" s="229">
        <v>105</v>
      </c>
      <c r="E676" s="228" t="s">
        <v>736</v>
      </c>
    </row>
    <row r="678" spans="1:5" ht="15" customHeight="1" x14ac:dyDescent="0.2">
      <c r="A678" s="259"/>
      <c r="B678" s="227" t="s">
        <v>737</v>
      </c>
      <c r="C678" s="226"/>
      <c r="D678" s="260"/>
      <c r="E678" s="259"/>
    </row>
    <row r="679" spans="1:5" ht="15" customHeight="1" x14ac:dyDescent="0.2">
      <c r="A679" s="229" t="str">
        <f t="shared" ref="A679:A713" si="16">CONCATENATE("DNV-TRC - ",E679)</f>
        <v>DNV-TRC - 1</v>
      </c>
      <c r="E679" s="261">
        <v>1</v>
      </c>
    </row>
    <row r="680" spans="1:5" ht="15" customHeight="1" x14ac:dyDescent="0.2">
      <c r="A680" s="229" t="str">
        <f t="shared" si="16"/>
        <v>DNV-TRC - 1,5</v>
      </c>
      <c r="E680" s="261">
        <v>1.5</v>
      </c>
    </row>
    <row r="681" spans="1:5" ht="15" customHeight="1" x14ac:dyDescent="0.2">
      <c r="A681" s="229" t="str">
        <f t="shared" si="16"/>
        <v>DNV-TRC - 2</v>
      </c>
      <c r="E681" s="261">
        <v>2</v>
      </c>
    </row>
    <row r="682" spans="1:5" ht="15" customHeight="1" x14ac:dyDescent="0.2">
      <c r="A682" s="229" t="str">
        <f t="shared" si="16"/>
        <v>DNV-TRC - 2,5</v>
      </c>
      <c r="E682" s="261">
        <v>2.5</v>
      </c>
    </row>
    <row r="683" spans="1:5" ht="15" customHeight="1" x14ac:dyDescent="0.2">
      <c r="A683" s="229" t="str">
        <f t="shared" si="16"/>
        <v>DNV-TRC - 3</v>
      </c>
      <c r="E683" s="261">
        <v>3</v>
      </c>
    </row>
    <row r="684" spans="1:5" ht="15" customHeight="1" x14ac:dyDescent="0.2">
      <c r="A684" s="229" t="str">
        <f t="shared" si="16"/>
        <v>DNV-TRC - 3,5</v>
      </c>
      <c r="E684" s="261">
        <v>3.5</v>
      </c>
    </row>
    <row r="685" spans="1:5" ht="15" customHeight="1" x14ac:dyDescent="0.2">
      <c r="A685" s="229" t="str">
        <f t="shared" si="16"/>
        <v>DNV-TRC - 4</v>
      </c>
      <c r="E685" s="261">
        <v>4</v>
      </c>
    </row>
    <row r="686" spans="1:5" ht="15" customHeight="1" x14ac:dyDescent="0.2">
      <c r="A686" s="229" t="str">
        <f t="shared" si="16"/>
        <v>DNV-TRC - 4,5</v>
      </c>
      <c r="E686" s="261">
        <v>4.5</v>
      </c>
    </row>
    <row r="687" spans="1:5" ht="15" customHeight="1" x14ac:dyDescent="0.2">
      <c r="A687" s="229" t="str">
        <f t="shared" si="16"/>
        <v>DNV-TRC - 5</v>
      </c>
      <c r="E687" s="261">
        <v>5</v>
      </c>
    </row>
    <row r="688" spans="1:5" ht="15" customHeight="1" x14ac:dyDescent="0.2">
      <c r="A688" s="229" t="str">
        <f t="shared" si="16"/>
        <v>DNV-TRC - 6</v>
      </c>
      <c r="E688" s="261">
        <v>6</v>
      </c>
    </row>
    <row r="689" spans="1:5" ht="15" customHeight="1" x14ac:dyDescent="0.2">
      <c r="A689" s="229" t="str">
        <f t="shared" si="16"/>
        <v>DNV-TRC - 7</v>
      </c>
      <c r="E689" s="261">
        <v>7</v>
      </c>
    </row>
    <row r="690" spans="1:5" ht="15" customHeight="1" x14ac:dyDescent="0.2">
      <c r="A690" s="229" t="str">
        <f t="shared" si="16"/>
        <v>DNV-TRC - 8</v>
      </c>
      <c r="E690" s="261">
        <v>8</v>
      </c>
    </row>
    <row r="691" spans="1:5" ht="15" customHeight="1" x14ac:dyDescent="0.2">
      <c r="A691" s="229" t="str">
        <f t="shared" si="16"/>
        <v>DNV-TRC - 9</v>
      </c>
      <c r="E691" s="261">
        <v>9</v>
      </c>
    </row>
    <row r="692" spans="1:5" ht="15" customHeight="1" x14ac:dyDescent="0.2">
      <c r="A692" s="229" t="str">
        <f t="shared" si="16"/>
        <v>DNV-TRC - 10</v>
      </c>
      <c r="E692" s="261">
        <v>10</v>
      </c>
    </row>
    <row r="693" spans="1:5" ht="15" customHeight="1" x14ac:dyDescent="0.2">
      <c r="A693" s="229" t="str">
        <f t="shared" si="16"/>
        <v>DNV-TRC - 12</v>
      </c>
      <c r="E693" s="261">
        <v>12</v>
      </c>
    </row>
    <row r="694" spans="1:5" ht="15" customHeight="1" x14ac:dyDescent="0.2">
      <c r="A694" s="229" t="str">
        <f t="shared" si="16"/>
        <v>DNV-TRC - 15</v>
      </c>
      <c r="E694" s="261">
        <v>15</v>
      </c>
    </row>
    <row r="695" spans="1:5" ht="15" customHeight="1" x14ac:dyDescent="0.2">
      <c r="A695" s="229" t="str">
        <f t="shared" si="16"/>
        <v>DNV-TRC - 17</v>
      </c>
      <c r="E695" s="261">
        <v>17</v>
      </c>
    </row>
    <row r="696" spans="1:5" ht="15" customHeight="1" x14ac:dyDescent="0.2">
      <c r="A696" s="229" t="str">
        <f t="shared" si="16"/>
        <v>DNV-TRC - 19</v>
      </c>
      <c r="E696" s="261">
        <v>19</v>
      </c>
    </row>
    <row r="697" spans="1:5" ht="15" customHeight="1" x14ac:dyDescent="0.2">
      <c r="A697" s="229" t="str">
        <f t="shared" si="16"/>
        <v>DNV-TRC - 20</v>
      </c>
      <c r="E697" s="261">
        <v>20</v>
      </c>
    </row>
    <row r="698" spans="1:5" ht="15" customHeight="1" x14ac:dyDescent="0.2">
      <c r="A698" s="229" t="str">
        <f t="shared" si="16"/>
        <v>DNV-TRC - 25</v>
      </c>
      <c r="E698" s="261">
        <v>25</v>
      </c>
    </row>
    <row r="699" spans="1:5" ht="15" customHeight="1" x14ac:dyDescent="0.2">
      <c r="A699" s="229" t="str">
        <f t="shared" si="16"/>
        <v>DNV-TRC - 30</v>
      </c>
      <c r="E699" s="261">
        <v>30</v>
      </c>
    </row>
    <row r="700" spans="1:5" ht="15" customHeight="1" x14ac:dyDescent="0.2">
      <c r="A700" s="229" t="str">
        <f t="shared" si="16"/>
        <v>DNV-TRC - 35</v>
      </c>
      <c r="E700" s="261">
        <v>35</v>
      </c>
    </row>
    <row r="701" spans="1:5" ht="15" customHeight="1" x14ac:dyDescent="0.2">
      <c r="A701" s="229" t="str">
        <f t="shared" si="16"/>
        <v>DNV-TRC - 40</v>
      </c>
      <c r="E701" s="261">
        <v>40</v>
      </c>
    </row>
    <row r="702" spans="1:5" ht="15" customHeight="1" x14ac:dyDescent="0.2">
      <c r="A702" s="229" t="str">
        <f t="shared" si="16"/>
        <v>DNV-TRC - 45</v>
      </c>
      <c r="E702" s="261">
        <v>45</v>
      </c>
    </row>
    <row r="703" spans="1:5" ht="15" customHeight="1" x14ac:dyDescent="0.2">
      <c r="A703" s="229" t="str">
        <f t="shared" si="16"/>
        <v>DNV-TRC - 50</v>
      </c>
      <c r="E703" s="261">
        <v>50</v>
      </c>
    </row>
    <row r="704" spans="1:5" ht="15" customHeight="1" x14ac:dyDescent="0.2">
      <c r="A704" s="229" t="str">
        <f t="shared" si="16"/>
        <v>DNV-TRC - 55</v>
      </c>
      <c r="E704" s="261">
        <v>55</v>
      </c>
    </row>
    <row r="705" spans="1:5" ht="15" customHeight="1" x14ac:dyDescent="0.2">
      <c r="A705" s="229" t="str">
        <f t="shared" si="16"/>
        <v>DNV-TRC - 60</v>
      </c>
      <c r="E705" s="261">
        <v>60</v>
      </c>
    </row>
    <row r="706" spans="1:5" ht="15" customHeight="1" x14ac:dyDescent="0.2">
      <c r="A706" s="229" t="str">
        <f t="shared" si="16"/>
        <v>DNV-TRC - 65</v>
      </c>
      <c r="E706" s="261">
        <v>65</v>
      </c>
    </row>
    <row r="707" spans="1:5" ht="15" customHeight="1" x14ac:dyDescent="0.2">
      <c r="A707" s="229" t="str">
        <f t="shared" si="16"/>
        <v>DNV-TRC - 70</v>
      </c>
      <c r="E707" s="261">
        <v>70</v>
      </c>
    </row>
    <row r="708" spans="1:5" ht="15" customHeight="1" x14ac:dyDescent="0.2">
      <c r="A708" s="229" t="str">
        <f t="shared" si="16"/>
        <v>DNV-TRC - 75</v>
      </c>
      <c r="E708" s="261">
        <v>75</v>
      </c>
    </row>
    <row r="709" spans="1:5" ht="15" customHeight="1" x14ac:dyDescent="0.2">
      <c r="A709" s="229" t="str">
        <f t="shared" si="16"/>
        <v>DNV-TRC - 80</v>
      </c>
      <c r="E709" s="261">
        <v>80</v>
      </c>
    </row>
    <row r="710" spans="1:5" ht="15" customHeight="1" x14ac:dyDescent="0.2">
      <c r="A710" s="229" t="str">
        <f t="shared" si="16"/>
        <v>DNV-TRC - 85</v>
      </c>
      <c r="E710" s="261">
        <v>85</v>
      </c>
    </row>
    <row r="711" spans="1:5" ht="15" customHeight="1" x14ac:dyDescent="0.2">
      <c r="A711" s="229" t="str">
        <f t="shared" si="16"/>
        <v>DNV-TRC - 90</v>
      </c>
      <c r="E711" s="261">
        <v>90</v>
      </c>
    </row>
    <row r="712" spans="1:5" ht="15" customHeight="1" x14ac:dyDescent="0.2">
      <c r="A712" s="229" t="str">
        <f t="shared" si="16"/>
        <v>DNV-TRC - 95</v>
      </c>
      <c r="E712" s="261">
        <v>95</v>
      </c>
    </row>
    <row r="713" spans="1:5" ht="15" customHeight="1" x14ac:dyDescent="0.2">
      <c r="A713" s="229" t="str">
        <f t="shared" si="16"/>
        <v>DNV-TRC - 100</v>
      </c>
      <c r="E713" s="261">
        <v>100</v>
      </c>
    </row>
    <row r="714" spans="1:5" ht="15" customHeight="1" x14ac:dyDescent="0.2">
      <c r="A714" s="229"/>
      <c r="E714" s="261"/>
    </row>
    <row r="716" spans="1:5" ht="15" customHeight="1" x14ac:dyDescent="0.2">
      <c r="A716" s="227"/>
      <c r="B716" s="227" t="s">
        <v>738</v>
      </c>
      <c r="C716" s="226"/>
      <c r="D716" s="227"/>
      <c r="E716" s="226"/>
    </row>
    <row r="717" spans="1:5" ht="15" customHeight="1" x14ac:dyDescent="0.2">
      <c r="A717" s="229" t="str">
        <f t="shared" ref="A717:A751" si="17">CONCATENATE("DNV-TRCA - ",E717)</f>
        <v>DNV-TRCA - 55</v>
      </c>
      <c r="E717" s="261">
        <v>55</v>
      </c>
    </row>
    <row r="718" spans="1:5" ht="15" customHeight="1" x14ac:dyDescent="0.2">
      <c r="A718" s="229" t="str">
        <f t="shared" si="17"/>
        <v>DNV-TRCA - 60</v>
      </c>
      <c r="E718" s="261">
        <v>60</v>
      </c>
    </row>
    <row r="719" spans="1:5" ht="15" customHeight="1" x14ac:dyDescent="0.2">
      <c r="A719" s="229" t="str">
        <f t="shared" si="17"/>
        <v>DNV-TRCA - 65</v>
      </c>
      <c r="E719" s="261">
        <v>65</v>
      </c>
    </row>
    <row r="720" spans="1:5" ht="15" customHeight="1" x14ac:dyDescent="0.2">
      <c r="A720" s="229" t="str">
        <f t="shared" si="17"/>
        <v>DNV-TRCA - 70</v>
      </c>
      <c r="E720" s="261">
        <v>70</v>
      </c>
    </row>
    <row r="721" spans="1:5" ht="15" customHeight="1" x14ac:dyDescent="0.2">
      <c r="A721" s="229" t="str">
        <f t="shared" si="17"/>
        <v>DNV-TRCA - 75</v>
      </c>
      <c r="E721" s="261">
        <v>75</v>
      </c>
    </row>
    <row r="722" spans="1:5" ht="15" customHeight="1" x14ac:dyDescent="0.2">
      <c r="A722" s="229" t="str">
        <f t="shared" si="17"/>
        <v>DNV-TRCA - 80</v>
      </c>
      <c r="E722" s="261">
        <v>80</v>
      </c>
    </row>
    <row r="723" spans="1:5" ht="15" customHeight="1" x14ac:dyDescent="0.2">
      <c r="A723" s="229" t="str">
        <f t="shared" si="17"/>
        <v>DNV-TRCA - 85</v>
      </c>
      <c r="E723" s="261">
        <v>85</v>
      </c>
    </row>
    <row r="724" spans="1:5" ht="15" customHeight="1" x14ac:dyDescent="0.2">
      <c r="A724" s="229" t="str">
        <f t="shared" si="17"/>
        <v>DNV-TRCA - 90</v>
      </c>
      <c r="E724" s="261">
        <v>90</v>
      </c>
    </row>
    <row r="725" spans="1:5" ht="15" customHeight="1" x14ac:dyDescent="0.2">
      <c r="A725" s="229" t="str">
        <f t="shared" si="17"/>
        <v>DNV-TRCA - 95</v>
      </c>
      <c r="E725" s="261">
        <v>95</v>
      </c>
    </row>
    <row r="726" spans="1:5" ht="15" customHeight="1" x14ac:dyDescent="0.2">
      <c r="A726" s="229" t="str">
        <f t="shared" si="17"/>
        <v>DNV-TRCA - 100</v>
      </c>
      <c r="E726" s="261">
        <v>100</v>
      </c>
    </row>
    <row r="727" spans="1:5" ht="15" customHeight="1" x14ac:dyDescent="0.2">
      <c r="A727" s="229" t="str">
        <f t="shared" si="17"/>
        <v>DNV-TRCA - 105</v>
      </c>
      <c r="E727" s="261">
        <v>105</v>
      </c>
    </row>
    <row r="728" spans="1:5" ht="15" customHeight="1" x14ac:dyDescent="0.2">
      <c r="A728" s="229" t="str">
        <f t="shared" si="17"/>
        <v>DNV-TRCA - 110</v>
      </c>
      <c r="E728" s="261">
        <v>110</v>
      </c>
    </row>
    <row r="729" spans="1:5" ht="15" customHeight="1" x14ac:dyDescent="0.2">
      <c r="A729" s="229" t="str">
        <f t="shared" si="17"/>
        <v>DNV-TRCA - 120</v>
      </c>
      <c r="E729" s="261">
        <v>120</v>
      </c>
    </row>
    <row r="730" spans="1:5" ht="15" customHeight="1" x14ac:dyDescent="0.2">
      <c r="A730" s="229" t="str">
        <f t="shared" si="17"/>
        <v>DNV-TRCA - 130</v>
      </c>
      <c r="E730" s="261">
        <v>130</v>
      </c>
    </row>
    <row r="731" spans="1:5" ht="15" customHeight="1" x14ac:dyDescent="0.2">
      <c r="A731" s="229" t="str">
        <f t="shared" si="17"/>
        <v>DNV-TRCA - 140</v>
      </c>
      <c r="E731" s="261">
        <v>140</v>
      </c>
    </row>
    <row r="732" spans="1:5" ht="15" customHeight="1" x14ac:dyDescent="0.2">
      <c r="A732" s="229" t="str">
        <f t="shared" si="17"/>
        <v>DNV-TRCA - 150</v>
      </c>
      <c r="E732" s="261">
        <v>150</v>
      </c>
    </row>
    <row r="733" spans="1:5" ht="15" customHeight="1" x14ac:dyDescent="0.2">
      <c r="A733" s="229" t="str">
        <f t="shared" si="17"/>
        <v>DNV-TRCA - 160</v>
      </c>
      <c r="E733" s="261">
        <v>160</v>
      </c>
    </row>
    <row r="734" spans="1:5" ht="15" customHeight="1" x14ac:dyDescent="0.2">
      <c r="A734" s="229" t="str">
        <f t="shared" si="17"/>
        <v>DNV-TRCA - 170</v>
      </c>
      <c r="E734" s="261">
        <v>170</v>
      </c>
    </row>
    <row r="735" spans="1:5" ht="15" customHeight="1" x14ac:dyDescent="0.2">
      <c r="A735" s="229" t="str">
        <f t="shared" si="17"/>
        <v>DNV-TRCA - 180</v>
      </c>
      <c r="E735" s="261">
        <v>180</v>
      </c>
    </row>
    <row r="736" spans="1:5" ht="15" customHeight="1" x14ac:dyDescent="0.2">
      <c r="A736" s="229" t="str">
        <f t="shared" si="17"/>
        <v>DNV-TRCA - 200</v>
      </c>
      <c r="E736" s="261">
        <v>200</v>
      </c>
    </row>
    <row r="737" spans="1:5" ht="15" customHeight="1" x14ac:dyDescent="0.2">
      <c r="A737" s="229" t="str">
        <f t="shared" si="17"/>
        <v>DNV-TRCA - 225</v>
      </c>
      <c r="E737" s="261">
        <v>225</v>
      </c>
    </row>
    <row r="738" spans="1:5" ht="15" customHeight="1" x14ac:dyDescent="0.2">
      <c r="A738" s="229" t="str">
        <f t="shared" si="17"/>
        <v>DNV-TRCA - 250</v>
      </c>
      <c r="E738" s="261">
        <v>250</v>
      </c>
    </row>
    <row r="739" spans="1:5" ht="15" customHeight="1" x14ac:dyDescent="0.2">
      <c r="A739" s="229" t="str">
        <f t="shared" si="17"/>
        <v>DNV-TRCA - 275</v>
      </c>
      <c r="E739" s="261">
        <v>275</v>
      </c>
    </row>
    <row r="740" spans="1:5" ht="15" customHeight="1" x14ac:dyDescent="0.2">
      <c r="A740" s="229" t="str">
        <f t="shared" si="17"/>
        <v>DNV-TRCA - 300</v>
      </c>
      <c r="E740" s="261">
        <v>300</v>
      </c>
    </row>
    <row r="741" spans="1:5" ht="15" customHeight="1" x14ac:dyDescent="0.2">
      <c r="A741" s="229" t="str">
        <f t="shared" si="17"/>
        <v>DNV-TRCA - 325</v>
      </c>
      <c r="E741" s="261">
        <v>325</v>
      </c>
    </row>
    <row r="742" spans="1:5" ht="15" customHeight="1" x14ac:dyDescent="0.2">
      <c r="A742" s="229" t="str">
        <f t="shared" si="17"/>
        <v>DNV-TRCA - 350</v>
      </c>
      <c r="E742" s="261">
        <v>350</v>
      </c>
    </row>
    <row r="743" spans="1:5" ht="15" customHeight="1" x14ac:dyDescent="0.2">
      <c r="A743" s="229" t="str">
        <f t="shared" si="17"/>
        <v>DNV-TRCA - 375</v>
      </c>
      <c r="E743" s="261">
        <v>375</v>
      </c>
    </row>
    <row r="744" spans="1:5" ht="15" customHeight="1" x14ac:dyDescent="0.2">
      <c r="A744" s="229" t="str">
        <f t="shared" si="17"/>
        <v>DNV-TRCA - 400</v>
      </c>
      <c r="E744" s="261">
        <v>400</v>
      </c>
    </row>
    <row r="745" spans="1:5" ht="15" customHeight="1" x14ac:dyDescent="0.2">
      <c r="A745" s="229" t="str">
        <f t="shared" si="17"/>
        <v>DNV-TRCA - 425</v>
      </c>
      <c r="E745" s="261">
        <v>425</v>
      </c>
    </row>
    <row r="746" spans="1:5" ht="15" customHeight="1" x14ac:dyDescent="0.2">
      <c r="A746" s="229" t="str">
        <f t="shared" si="17"/>
        <v>DNV-TRCA - 450</v>
      </c>
      <c r="E746" s="261">
        <v>450</v>
      </c>
    </row>
    <row r="747" spans="1:5" ht="15" customHeight="1" x14ac:dyDescent="0.2">
      <c r="A747" s="229" t="str">
        <f t="shared" si="17"/>
        <v>DNV-TRCA - 475</v>
      </c>
      <c r="E747" s="261">
        <v>475</v>
      </c>
    </row>
    <row r="748" spans="1:5" ht="15" customHeight="1" x14ac:dyDescent="0.2">
      <c r="A748" s="229" t="str">
        <f t="shared" si="17"/>
        <v>DNV-TRCA - 500</v>
      </c>
      <c r="E748" s="261">
        <v>500</v>
      </c>
    </row>
    <row r="749" spans="1:5" ht="15" customHeight="1" x14ac:dyDescent="0.2">
      <c r="A749" s="229" t="str">
        <f t="shared" si="17"/>
        <v>DNV-TRCA - 600</v>
      </c>
      <c r="E749" s="261">
        <v>600</v>
      </c>
    </row>
    <row r="750" spans="1:5" ht="15" customHeight="1" x14ac:dyDescent="0.2">
      <c r="A750" s="229" t="str">
        <f t="shared" si="17"/>
        <v>DNV-TRCA - 800</v>
      </c>
      <c r="E750" s="261">
        <v>800</v>
      </c>
    </row>
    <row r="751" spans="1:5" ht="15" customHeight="1" x14ac:dyDescent="0.2">
      <c r="A751" s="229" t="str">
        <f t="shared" si="17"/>
        <v>DNV-TRCA - 1000</v>
      </c>
      <c r="E751" s="261">
        <v>1000</v>
      </c>
    </row>
    <row r="756" spans="1:5" ht="15" customHeight="1" x14ac:dyDescent="0.2">
      <c r="A756" s="97"/>
      <c r="B756" s="227" t="s">
        <v>1059</v>
      </c>
    </row>
    <row r="758" spans="1:5" ht="15" customHeight="1" x14ac:dyDescent="0.2">
      <c r="B758" s="229" t="s">
        <v>48</v>
      </c>
      <c r="C758" s="228" t="s">
        <v>739</v>
      </c>
    </row>
    <row r="759" spans="1:5" ht="15" customHeight="1" x14ac:dyDescent="0.2">
      <c r="A759" s="229" t="str">
        <f>CONCATENATE("IIEE-SJ - ",B759)</f>
        <v>IIEE-SJ - 1</v>
      </c>
      <c r="B759" s="229">
        <v>1</v>
      </c>
      <c r="E759" s="228" t="s">
        <v>740</v>
      </c>
    </row>
    <row r="760" spans="1:5" ht="15" customHeight="1" x14ac:dyDescent="0.2">
      <c r="A760" s="229" t="s">
        <v>1002</v>
      </c>
      <c r="B760" s="229">
        <v>101000</v>
      </c>
      <c r="E760" s="228" t="s">
        <v>609</v>
      </c>
    </row>
    <row r="761" spans="1:5" ht="15" customHeight="1" x14ac:dyDescent="0.2">
      <c r="A761" s="229" t="s">
        <v>1001</v>
      </c>
      <c r="B761" s="229">
        <v>102000</v>
      </c>
      <c r="E761" s="228" t="s">
        <v>610</v>
      </c>
    </row>
    <row r="762" spans="1:5" ht="15" customHeight="1" x14ac:dyDescent="0.2">
      <c r="A762" s="229" t="s">
        <v>999</v>
      </c>
      <c r="B762" s="229">
        <v>103000</v>
      </c>
      <c r="E762" s="228" t="s">
        <v>611</v>
      </c>
    </row>
    <row r="763" spans="1:5" ht="15" customHeight="1" x14ac:dyDescent="0.2">
      <c r="A763" s="229"/>
    </row>
    <row r="764" spans="1:5" ht="15" customHeight="1" x14ac:dyDescent="0.2">
      <c r="A764" s="229" t="s">
        <v>1060</v>
      </c>
      <c r="B764" s="229">
        <v>2</v>
      </c>
      <c r="E764" s="228" t="s">
        <v>741</v>
      </c>
    </row>
    <row r="765" spans="1:5" ht="15" customHeight="1" x14ac:dyDescent="0.2">
      <c r="A765" s="229"/>
    </row>
    <row r="766" spans="1:5" ht="15" customHeight="1" x14ac:dyDescent="0.2">
      <c r="A766" s="229" t="s">
        <v>1061</v>
      </c>
      <c r="B766" s="229">
        <v>201</v>
      </c>
      <c r="E766" s="228" t="s">
        <v>742</v>
      </c>
    </row>
    <row r="767" spans="1:5" ht="15" customHeight="1" x14ac:dyDescent="0.2">
      <c r="A767" s="229" t="s">
        <v>1062</v>
      </c>
      <c r="B767" s="229">
        <v>201001</v>
      </c>
      <c r="E767" s="228" t="s">
        <v>510</v>
      </c>
    </row>
    <row r="768" spans="1:5" ht="15" customHeight="1" x14ac:dyDescent="0.2">
      <c r="A768" s="229" t="s">
        <v>1063</v>
      </c>
      <c r="B768" s="229">
        <v>201002</v>
      </c>
      <c r="E768" s="228" t="s">
        <v>511</v>
      </c>
    </row>
    <row r="769" spans="1:496" ht="15" customHeight="1" x14ac:dyDescent="0.2">
      <c r="A769" s="229" t="s">
        <v>1064</v>
      </c>
      <c r="B769" s="229">
        <v>201003</v>
      </c>
      <c r="E769" s="228" t="s">
        <v>512</v>
      </c>
    </row>
    <row r="770" spans="1:496" s="234" customFormat="1" ht="15" customHeight="1" x14ac:dyDescent="0.2">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
      <c r="A771" s="229"/>
    </row>
    <row r="772" spans="1:496" ht="15" customHeight="1" x14ac:dyDescent="0.2">
      <c r="A772" s="229" t="s">
        <v>1065</v>
      </c>
      <c r="B772" s="229">
        <v>202</v>
      </c>
      <c r="E772" s="228" t="s">
        <v>743</v>
      </c>
    </row>
    <row r="773" spans="1:496" ht="15" customHeight="1" x14ac:dyDescent="0.2">
      <c r="A773" s="229" t="s">
        <v>1066</v>
      </c>
      <c r="B773" s="229">
        <v>202001</v>
      </c>
      <c r="E773" s="228" t="s">
        <v>513</v>
      </c>
    </row>
    <row r="774" spans="1:496" ht="15" customHeight="1" x14ac:dyDescent="0.2">
      <c r="A774" s="229" t="s">
        <v>1067</v>
      </c>
      <c r="B774" s="229">
        <v>202002</v>
      </c>
      <c r="E774" s="228" t="s">
        <v>514</v>
      </c>
    </row>
    <row r="775" spans="1:496" ht="15" customHeight="1" x14ac:dyDescent="0.2">
      <c r="A775" s="229" t="s">
        <v>1068</v>
      </c>
      <c r="B775" s="229">
        <v>202003</v>
      </c>
      <c r="E775" s="228" t="s">
        <v>515</v>
      </c>
    </row>
    <row r="776" spans="1:496" s="234" customFormat="1" ht="15" customHeight="1" x14ac:dyDescent="0.2">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
      <c r="A777" s="229"/>
    </row>
    <row r="778" spans="1:496" ht="15" customHeight="1" x14ac:dyDescent="0.2">
      <c r="A778" s="229" t="s">
        <v>1069</v>
      </c>
      <c r="B778" s="229">
        <v>203</v>
      </c>
      <c r="E778" s="228" t="s">
        <v>744</v>
      </c>
    </row>
    <row r="779" spans="1:496" ht="15" customHeight="1" x14ac:dyDescent="0.2">
      <c r="A779" s="229" t="s">
        <v>1005</v>
      </c>
      <c r="B779" s="229">
        <v>203001</v>
      </c>
      <c r="E779" s="228" t="s">
        <v>745</v>
      </c>
    </row>
    <row r="780" spans="1:496" ht="15" customHeight="1" x14ac:dyDescent="0.2">
      <c r="A780" s="229" t="s">
        <v>1070</v>
      </c>
      <c r="B780" s="229">
        <v>203002</v>
      </c>
      <c r="E780" s="228" t="s">
        <v>598</v>
      </c>
    </row>
    <row r="781" spans="1:496" ht="15" customHeight="1" x14ac:dyDescent="0.2">
      <c r="A781" s="229"/>
    </row>
    <row r="782" spans="1:496" ht="15" customHeight="1" x14ac:dyDescent="0.2">
      <c r="A782" s="229" t="s">
        <v>1071</v>
      </c>
      <c r="B782" s="229">
        <v>204</v>
      </c>
      <c r="E782" s="228" t="s">
        <v>746</v>
      </c>
    </row>
    <row r="783" spans="1:496" ht="15" customHeight="1" x14ac:dyDescent="0.2">
      <c r="A783" s="229" t="s">
        <v>1072</v>
      </c>
      <c r="B783" s="229">
        <v>204001</v>
      </c>
      <c r="E783" s="236" t="s">
        <v>747</v>
      </c>
    </row>
    <row r="784" spans="1:496" ht="15" customHeight="1" x14ac:dyDescent="0.2">
      <c r="A784" s="229" t="s">
        <v>1073</v>
      </c>
      <c r="B784" s="229">
        <v>204002</v>
      </c>
      <c r="E784" s="236" t="s">
        <v>748</v>
      </c>
    </row>
    <row r="785" spans="1:496" ht="15" customHeight="1" x14ac:dyDescent="0.2">
      <c r="A785" s="229" t="s">
        <v>1074</v>
      </c>
      <c r="B785" s="229">
        <v>204003</v>
      </c>
      <c r="E785" s="236" t="s">
        <v>749</v>
      </c>
    </row>
    <row r="786" spans="1:496" s="234" customFormat="1" ht="15" customHeight="1" x14ac:dyDescent="0.2">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
      <c r="A788" s="229"/>
    </row>
    <row r="789" spans="1:496" ht="15" customHeight="1" x14ac:dyDescent="0.2">
      <c r="A789" s="229" t="s">
        <v>1075</v>
      </c>
      <c r="B789" s="229">
        <v>205</v>
      </c>
      <c r="E789" s="228" t="s">
        <v>750</v>
      </c>
    </row>
    <row r="790" spans="1:496" ht="15" customHeight="1" x14ac:dyDescent="0.2">
      <c r="A790" s="229" t="s">
        <v>1076</v>
      </c>
      <c r="B790" s="229">
        <v>205001</v>
      </c>
      <c r="E790" s="228" t="s">
        <v>1077</v>
      </c>
    </row>
    <row r="791" spans="1:496" ht="15" customHeight="1" x14ac:dyDescent="0.2">
      <c r="A791" s="229" t="s">
        <v>1078</v>
      </c>
      <c r="B791" s="229">
        <v>205002</v>
      </c>
      <c r="E791" s="228" t="s">
        <v>1079</v>
      </c>
    </row>
    <row r="792" spans="1:496" s="234" customFormat="1" ht="15" customHeight="1" x14ac:dyDescent="0.2">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
      <c r="A795" s="229"/>
    </row>
    <row r="796" spans="1:496" ht="15" customHeight="1" x14ac:dyDescent="0.2">
      <c r="A796" s="229" t="s">
        <v>1080</v>
      </c>
      <c r="B796" s="229">
        <v>206</v>
      </c>
      <c r="E796" s="228" t="s">
        <v>751</v>
      </c>
    </row>
    <row r="797" spans="1:496" ht="15" customHeight="1" x14ac:dyDescent="0.2">
      <c r="A797" s="229" t="s">
        <v>1081</v>
      </c>
      <c r="B797" s="229">
        <v>206001</v>
      </c>
      <c r="E797" s="228" t="s">
        <v>752</v>
      </c>
    </row>
    <row r="798" spans="1:496" ht="15" customHeight="1" x14ac:dyDescent="0.2">
      <c r="A798" s="229" t="s">
        <v>1082</v>
      </c>
      <c r="B798" s="229">
        <v>206002</v>
      </c>
      <c r="E798" s="228" t="s">
        <v>516</v>
      </c>
    </row>
    <row r="799" spans="1:496" s="234" customFormat="1" ht="15" customHeight="1" x14ac:dyDescent="0.2">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
      <c r="A801" s="229"/>
    </row>
    <row r="802" spans="1:496" ht="15" customHeight="1" x14ac:dyDescent="0.2">
      <c r="A802" s="229" t="s">
        <v>1083</v>
      </c>
      <c r="B802" s="229">
        <v>207</v>
      </c>
      <c r="E802" s="228" t="s">
        <v>753</v>
      </c>
    </row>
    <row r="803" spans="1:496" ht="15" customHeight="1" x14ac:dyDescent="0.2">
      <c r="A803" s="229" t="s">
        <v>1084</v>
      </c>
      <c r="B803" s="229">
        <v>207001</v>
      </c>
      <c r="E803" s="228" t="s">
        <v>517</v>
      </c>
    </row>
    <row r="804" spans="1:496" s="234" customFormat="1" ht="15" customHeight="1" x14ac:dyDescent="0.2">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
      <c r="A807" s="229"/>
    </row>
    <row r="808" spans="1:496" ht="15" customHeight="1" x14ac:dyDescent="0.2">
      <c r="A808" s="229" t="s">
        <v>1085</v>
      </c>
      <c r="B808" s="229">
        <v>208</v>
      </c>
      <c r="E808" s="228" t="s">
        <v>754</v>
      </c>
    </row>
    <row r="809" spans="1:496" ht="15" customHeight="1" x14ac:dyDescent="0.2">
      <c r="A809" s="229" t="s">
        <v>1086</v>
      </c>
      <c r="B809" s="229">
        <v>208001</v>
      </c>
      <c r="E809" s="228" t="s">
        <v>518</v>
      </c>
    </row>
    <row r="810" spans="1:496" s="234" customFormat="1" ht="15" customHeight="1" x14ac:dyDescent="0.2">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
      <c r="A811" s="229"/>
    </row>
    <row r="812" spans="1:496" ht="15" customHeight="1" x14ac:dyDescent="0.2">
      <c r="A812" s="229" t="s">
        <v>1087</v>
      </c>
      <c r="B812" s="229">
        <v>209</v>
      </c>
      <c r="E812" s="228" t="s">
        <v>755</v>
      </c>
    </row>
    <row r="813" spans="1:496" ht="15" customHeight="1" x14ac:dyDescent="0.2">
      <c r="A813" s="229" t="s">
        <v>1088</v>
      </c>
      <c r="B813" s="229">
        <v>209001</v>
      </c>
      <c r="E813" s="228" t="s">
        <v>519</v>
      </c>
    </row>
    <row r="814" spans="1:496" ht="15" customHeight="1" x14ac:dyDescent="0.2">
      <c r="A814" s="229" t="s">
        <v>1089</v>
      </c>
      <c r="B814" s="229">
        <v>209002</v>
      </c>
      <c r="E814" s="228" t="s">
        <v>520</v>
      </c>
    </row>
    <row r="815" spans="1:496" ht="15" customHeight="1" x14ac:dyDescent="0.2">
      <c r="A815" s="229" t="s">
        <v>1090</v>
      </c>
      <c r="B815" s="229">
        <v>209003</v>
      </c>
      <c r="E815" s="228" t="s">
        <v>521</v>
      </c>
    </row>
    <row r="816" spans="1:496" ht="15" customHeight="1" x14ac:dyDescent="0.2">
      <c r="A816" s="229" t="s">
        <v>1091</v>
      </c>
      <c r="B816" s="229">
        <v>209004</v>
      </c>
      <c r="E816" s="228" t="s">
        <v>522</v>
      </c>
    </row>
    <row r="817" spans="1:496" s="234" customFormat="1" ht="15" customHeight="1" x14ac:dyDescent="0.2">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
      <c r="A820" s="229"/>
    </row>
    <row r="821" spans="1:496" ht="15" customHeight="1" x14ac:dyDescent="0.2">
      <c r="A821" s="229" t="s">
        <v>1092</v>
      </c>
      <c r="B821" s="229">
        <v>210</v>
      </c>
      <c r="E821" s="228" t="s">
        <v>756</v>
      </c>
    </row>
    <row r="822" spans="1:496" ht="15" customHeight="1" x14ac:dyDescent="0.2">
      <c r="A822" s="229" t="s">
        <v>1093</v>
      </c>
      <c r="B822" s="229">
        <v>210001</v>
      </c>
      <c r="E822" s="228" t="s">
        <v>523</v>
      </c>
    </row>
    <row r="823" spans="1:496" ht="15" customHeight="1" x14ac:dyDescent="0.2">
      <c r="A823" s="229" t="s">
        <v>1094</v>
      </c>
      <c r="B823" s="229">
        <v>210002</v>
      </c>
      <c r="E823" s="228" t="s">
        <v>524</v>
      </c>
    </row>
    <row r="824" spans="1:496" ht="15" customHeight="1" x14ac:dyDescent="0.2">
      <c r="A824" s="229" t="s">
        <v>1095</v>
      </c>
      <c r="B824" s="229">
        <v>210003</v>
      </c>
      <c r="E824" s="228" t="s">
        <v>525</v>
      </c>
    </row>
    <row r="825" spans="1:496" ht="15" customHeight="1" x14ac:dyDescent="0.2">
      <c r="A825" s="229" t="s">
        <v>1096</v>
      </c>
      <c r="B825" s="229">
        <v>210004</v>
      </c>
      <c r="E825" s="228" t="s">
        <v>526</v>
      </c>
    </row>
    <row r="826" spans="1:496" ht="15" customHeight="1" x14ac:dyDescent="0.2">
      <c r="A826" s="229" t="s">
        <v>1097</v>
      </c>
      <c r="B826" s="229">
        <v>210005</v>
      </c>
      <c r="E826" s="228" t="s">
        <v>527</v>
      </c>
    </row>
    <row r="827" spans="1:496" ht="15" customHeight="1" x14ac:dyDescent="0.2">
      <c r="A827" s="229" t="s">
        <v>1098</v>
      </c>
      <c r="B827" s="229">
        <v>210006</v>
      </c>
      <c r="E827" s="228" t="s">
        <v>528</v>
      </c>
    </row>
    <row r="828" spans="1:496" ht="15" customHeight="1" x14ac:dyDescent="0.2">
      <c r="A828" s="229" t="s">
        <v>1099</v>
      </c>
      <c r="B828" s="229">
        <v>210007</v>
      </c>
      <c r="E828" s="228" t="s">
        <v>529</v>
      </c>
    </row>
    <row r="829" spans="1:496" ht="15" customHeight="1" x14ac:dyDescent="0.2">
      <c r="A829" s="229" t="s">
        <v>1100</v>
      </c>
      <c r="B829" s="229">
        <v>210008</v>
      </c>
      <c r="E829" s="228" t="s">
        <v>530</v>
      </c>
    </row>
    <row r="830" spans="1:496" ht="15" customHeight="1" x14ac:dyDescent="0.2">
      <c r="A830" s="229"/>
    </row>
    <row r="831" spans="1:496" ht="15" customHeight="1" x14ac:dyDescent="0.2">
      <c r="A831" s="229" t="s">
        <v>1101</v>
      </c>
      <c r="B831" s="229">
        <v>211</v>
      </c>
      <c r="E831" s="228" t="s">
        <v>757</v>
      </c>
    </row>
    <row r="832" spans="1:496" ht="15" customHeight="1" x14ac:dyDescent="0.2">
      <c r="A832" s="229" t="s">
        <v>1102</v>
      </c>
      <c r="B832" s="229">
        <v>211001</v>
      </c>
      <c r="E832" s="228" t="s">
        <v>531</v>
      </c>
    </row>
    <row r="833" spans="1:496" ht="15" customHeight="1" x14ac:dyDescent="0.2">
      <c r="A833" s="229" t="s">
        <v>1103</v>
      </c>
      <c r="B833" s="229">
        <v>211002</v>
      </c>
      <c r="E833" s="228" t="s">
        <v>532</v>
      </c>
    </row>
    <row r="834" spans="1:496" ht="15" customHeight="1" x14ac:dyDescent="0.2">
      <c r="A834" s="229" t="s">
        <v>1104</v>
      </c>
      <c r="B834" s="229">
        <v>211003</v>
      </c>
      <c r="E834" s="228" t="s">
        <v>533</v>
      </c>
    </row>
    <row r="835" spans="1:496" ht="15" customHeight="1" x14ac:dyDescent="0.2">
      <c r="A835" s="229" t="s">
        <v>1105</v>
      </c>
      <c r="B835" s="229">
        <v>211004</v>
      </c>
      <c r="E835" s="228" t="s">
        <v>534</v>
      </c>
    </row>
    <row r="836" spans="1:496" ht="15" customHeight="1" x14ac:dyDescent="0.2">
      <c r="A836" s="229" t="s">
        <v>1106</v>
      </c>
      <c r="B836" s="229">
        <v>211005</v>
      </c>
      <c r="E836" s="228" t="s">
        <v>535</v>
      </c>
    </row>
    <row r="837" spans="1:496" s="234" customFormat="1" ht="15" customHeight="1" x14ac:dyDescent="0.2">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
      <c r="A841" s="229"/>
    </row>
    <row r="842" spans="1:496" ht="15" customHeight="1" x14ac:dyDescent="0.2">
      <c r="A842" s="229" t="s">
        <v>1107</v>
      </c>
      <c r="B842" s="229">
        <v>212</v>
      </c>
      <c r="E842" s="228" t="s">
        <v>758</v>
      </c>
    </row>
    <row r="843" spans="1:496" ht="15" customHeight="1" x14ac:dyDescent="0.2">
      <c r="A843" s="229" t="s">
        <v>1108</v>
      </c>
      <c r="B843" s="229">
        <v>212001</v>
      </c>
      <c r="E843" s="228" t="s">
        <v>536</v>
      </c>
    </row>
    <row r="844" spans="1:496" ht="15" customHeight="1" x14ac:dyDescent="0.2">
      <c r="A844" s="229" t="s">
        <v>1109</v>
      </c>
      <c r="B844" s="229">
        <v>212002</v>
      </c>
      <c r="E844" s="228" t="s">
        <v>537</v>
      </c>
    </row>
    <row r="845" spans="1:496" s="234" customFormat="1" ht="15" customHeight="1" x14ac:dyDescent="0.2">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
      <c r="A846" s="229" t="s">
        <v>1110</v>
      </c>
      <c r="B846" s="229">
        <v>212004</v>
      </c>
      <c r="E846" s="228" t="s">
        <v>538</v>
      </c>
    </row>
    <row r="847" spans="1:496" ht="15" customHeight="1" x14ac:dyDescent="0.2">
      <c r="A847" s="229"/>
    </row>
    <row r="848" spans="1:496" ht="15" customHeight="1" x14ac:dyDescent="0.2">
      <c r="A848" s="229" t="s">
        <v>1111</v>
      </c>
      <c r="B848" s="229">
        <v>213</v>
      </c>
      <c r="E848" s="228" t="s">
        <v>759</v>
      </c>
    </row>
    <row r="849" spans="1:5" ht="15" customHeight="1" x14ac:dyDescent="0.2">
      <c r="A849" s="229" t="s">
        <v>1112</v>
      </c>
      <c r="B849" s="229">
        <v>213001</v>
      </c>
      <c r="E849" s="228" t="s">
        <v>539</v>
      </c>
    </row>
    <row r="850" spans="1:5" ht="15" customHeight="1" x14ac:dyDescent="0.2">
      <c r="A850" s="229" t="s">
        <v>1113</v>
      </c>
      <c r="B850" s="229">
        <v>213002</v>
      </c>
      <c r="E850" s="228" t="s">
        <v>540</v>
      </c>
    </row>
    <row r="851" spans="1:5" ht="15" customHeight="1" x14ac:dyDescent="0.2">
      <c r="A851" s="229" t="s">
        <v>1114</v>
      </c>
      <c r="B851" s="229">
        <v>213003</v>
      </c>
      <c r="E851" s="228" t="s">
        <v>541</v>
      </c>
    </row>
    <row r="852" spans="1:5" ht="15" customHeight="1" x14ac:dyDescent="0.2">
      <c r="A852" s="229" t="s">
        <v>1115</v>
      </c>
      <c r="B852" s="229">
        <v>213004</v>
      </c>
      <c r="E852" s="228" t="s">
        <v>542</v>
      </c>
    </row>
    <row r="853" spans="1:5" ht="15" customHeight="1" x14ac:dyDescent="0.2">
      <c r="A853" s="229" t="s">
        <v>1116</v>
      </c>
      <c r="B853" s="229">
        <v>213005</v>
      </c>
      <c r="E853" s="228" t="s">
        <v>543</v>
      </c>
    </row>
    <row r="854" spans="1:5" ht="15" customHeight="1" x14ac:dyDescent="0.2">
      <c r="A854" s="229" t="s">
        <v>1117</v>
      </c>
      <c r="B854" s="229">
        <v>213006</v>
      </c>
      <c r="E854" s="228" t="s">
        <v>544</v>
      </c>
    </row>
    <row r="855" spans="1:5" ht="15" customHeight="1" x14ac:dyDescent="0.2">
      <c r="A855" s="229" t="s">
        <v>1118</v>
      </c>
      <c r="B855" s="229">
        <v>213007</v>
      </c>
      <c r="E855" s="228" t="s">
        <v>545</v>
      </c>
    </row>
    <row r="856" spans="1:5" ht="15" customHeight="1" x14ac:dyDescent="0.2">
      <c r="A856" s="229" t="s">
        <v>1119</v>
      </c>
      <c r="B856" s="229">
        <v>213008</v>
      </c>
      <c r="E856" s="228" t="s">
        <v>546</v>
      </c>
    </row>
    <row r="857" spans="1:5" ht="15" customHeight="1" x14ac:dyDescent="0.2">
      <c r="A857" s="229"/>
    </row>
    <row r="858" spans="1:5" ht="15" customHeight="1" x14ac:dyDescent="0.2">
      <c r="A858" s="229" t="s">
        <v>1120</v>
      </c>
      <c r="B858" s="229">
        <v>214</v>
      </c>
      <c r="E858" s="228" t="s">
        <v>760</v>
      </c>
    </row>
    <row r="859" spans="1:5" ht="15" customHeight="1" x14ac:dyDescent="0.2">
      <c r="A859" s="229" t="s">
        <v>1121</v>
      </c>
      <c r="B859" s="229">
        <v>214001</v>
      </c>
      <c r="E859" s="228" t="s">
        <v>547</v>
      </c>
    </row>
    <row r="860" spans="1:5" ht="15" customHeight="1" x14ac:dyDescent="0.2">
      <c r="A860" s="229" t="s">
        <v>1122</v>
      </c>
      <c r="B860" s="229">
        <v>214002</v>
      </c>
      <c r="E860" s="228" t="s">
        <v>548</v>
      </c>
    </row>
    <row r="861" spans="1:5" ht="15" customHeight="1" x14ac:dyDescent="0.2">
      <c r="A861" s="229" t="s">
        <v>1123</v>
      </c>
      <c r="B861" s="229">
        <v>214003</v>
      </c>
      <c r="E861" s="228" t="s">
        <v>549</v>
      </c>
    </row>
    <row r="862" spans="1:5" ht="15" customHeight="1" x14ac:dyDescent="0.2">
      <c r="A862" s="229" t="s">
        <v>1124</v>
      </c>
      <c r="B862" s="229">
        <v>214004</v>
      </c>
      <c r="E862" s="228" t="s">
        <v>550</v>
      </c>
    </row>
    <row r="863" spans="1:5" ht="15" customHeight="1" x14ac:dyDescent="0.2">
      <c r="A863" s="229" t="s">
        <v>1125</v>
      </c>
      <c r="B863" s="229">
        <v>214005</v>
      </c>
      <c r="E863" s="228" t="s">
        <v>551</v>
      </c>
    </row>
    <row r="864" spans="1:5" ht="15" customHeight="1" x14ac:dyDescent="0.2">
      <c r="A864" s="229" t="s">
        <v>1126</v>
      </c>
      <c r="B864" s="229">
        <v>214006</v>
      </c>
      <c r="E864" s="228" t="s">
        <v>552</v>
      </c>
    </row>
    <row r="865" spans="1:496" ht="15" customHeight="1" x14ac:dyDescent="0.2">
      <c r="A865" s="229"/>
    </row>
    <row r="866" spans="1:496" ht="15" customHeight="1" x14ac:dyDescent="0.2">
      <c r="A866" s="229" t="s">
        <v>1127</v>
      </c>
      <c r="B866" s="229">
        <v>215</v>
      </c>
      <c r="E866" s="228" t="s">
        <v>761</v>
      </c>
    </row>
    <row r="867" spans="1:496" s="234" customFormat="1" ht="15" customHeight="1" x14ac:dyDescent="0.2">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
      <c r="A870" s="229" t="s">
        <v>1128</v>
      </c>
      <c r="B870" s="229">
        <v>215004</v>
      </c>
      <c r="E870" s="228" t="s">
        <v>553</v>
      </c>
    </row>
    <row r="871" spans="1:496" ht="15" customHeight="1" x14ac:dyDescent="0.2">
      <c r="A871" s="229" t="s">
        <v>1129</v>
      </c>
      <c r="B871" s="229">
        <v>215005</v>
      </c>
      <c r="E871" s="228" t="s">
        <v>554</v>
      </c>
    </row>
    <row r="872" spans="1:496" ht="15" customHeight="1" x14ac:dyDescent="0.2">
      <c r="A872" s="229" t="s">
        <v>1130</v>
      </c>
      <c r="B872" s="229">
        <v>215006</v>
      </c>
      <c r="E872" s="228" t="s">
        <v>555</v>
      </c>
    </row>
    <row r="873" spans="1:496" ht="15" customHeight="1" x14ac:dyDescent="0.2">
      <c r="A873" s="229"/>
    </row>
    <row r="874" spans="1:496" ht="15" customHeight="1" x14ac:dyDescent="0.2">
      <c r="A874" s="229" t="s">
        <v>1131</v>
      </c>
      <c r="B874" s="229">
        <v>216</v>
      </c>
      <c r="E874" s="228" t="s">
        <v>762</v>
      </c>
    </row>
    <row r="875" spans="1:496" ht="15" customHeight="1" x14ac:dyDescent="0.2">
      <c r="A875" s="229" t="s">
        <v>1132</v>
      </c>
      <c r="B875" s="229">
        <v>216001</v>
      </c>
      <c r="E875" s="228" t="s">
        <v>556</v>
      </c>
    </row>
    <row r="876" spans="1:496" ht="15" customHeight="1" x14ac:dyDescent="0.2">
      <c r="A876" s="229" t="s">
        <v>1133</v>
      </c>
      <c r="B876" s="229">
        <v>216002</v>
      </c>
      <c r="E876" s="228" t="s">
        <v>557</v>
      </c>
    </row>
    <row r="877" spans="1:496" ht="15" customHeight="1" x14ac:dyDescent="0.2">
      <c r="A877" s="229" t="s">
        <v>1134</v>
      </c>
      <c r="B877" s="229">
        <v>216003</v>
      </c>
      <c r="E877" s="228" t="s">
        <v>558</v>
      </c>
    </row>
    <row r="878" spans="1:496" ht="15" customHeight="1" x14ac:dyDescent="0.2">
      <c r="A878" s="229" t="s">
        <v>1135</v>
      </c>
      <c r="B878" s="229">
        <v>216004</v>
      </c>
      <c r="E878" s="228" t="s">
        <v>559</v>
      </c>
    </row>
    <row r="879" spans="1:496" ht="15" customHeight="1" x14ac:dyDescent="0.2">
      <c r="A879" s="229" t="s">
        <v>1136</v>
      </c>
      <c r="B879" s="229">
        <v>216005</v>
      </c>
      <c r="E879" s="228" t="s">
        <v>560</v>
      </c>
    </row>
    <row r="880" spans="1:496" ht="15" customHeight="1" x14ac:dyDescent="0.2">
      <c r="A880" s="229"/>
    </row>
    <row r="881" spans="1:5" ht="15" customHeight="1" x14ac:dyDescent="0.2">
      <c r="A881" s="229" t="s">
        <v>1137</v>
      </c>
      <c r="B881" s="229">
        <v>217</v>
      </c>
      <c r="E881" s="228" t="s">
        <v>763</v>
      </c>
    </row>
    <row r="882" spans="1:5" ht="15" customHeight="1" x14ac:dyDescent="0.2">
      <c r="A882" s="229" t="s">
        <v>1138</v>
      </c>
      <c r="B882" s="229">
        <v>217001</v>
      </c>
      <c r="E882" s="228" t="s">
        <v>561</v>
      </c>
    </row>
    <row r="883" spans="1:5" ht="15" customHeight="1" x14ac:dyDescent="0.2">
      <c r="A883" s="229" t="s">
        <v>1139</v>
      </c>
      <c r="B883" s="229">
        <v>217002</v>
      </c>
      <c r="E883" s="228" t="s">
        <v>562</v>
      </c>
    </row>
    <row r="884" spans="1:5" ht="15" customHeight="1" x14ac:dyDescent="0.2">
      <c r="A884" s="229"/>
    </row>
    <row r="885" spans="1:5" ht="15" customHeight="1" x14ac:dyDescent="0.2">
      <c r="A885" s="229" t="s">
        <v>1140</v>
      </c>
      <c r="B885" s="229">
        <v>218</v>
      </c>
      <c r="E885" s="228" t="s">
        <v>718</v>
      </c>
    </row>
    <row r="886" spans="1:5" ht="15" customHeight="1" x14ac:dyDescent="0.2">
      <c r="A886" s="229" t="s">
        <v>1141</v>
      </c>
      <c r="B886" s="229">
        <v>218001</v>
      </c>
      <c r="E886" s="228" t="s">
        <v>563</v>
      </c>
    </row>
    <row r="887" spans="1:5" ht="15" customHeight="1" x14ac:dyDescent="0.2">
      <c r="A887" s="229" t="s">
        <v>1142</v>
      </c>
      <c r="B887" s="229">
        <v>218002</v>
      </c>
      <c r="E887" s="228" t="s">
        <v>564</v>
      </c>
    </row>
    <row r="888" spans="1:5" ht="15" customHeight="1" x14ac:dyDescent="0.2">
      <c r="A888" s="229" t="s">
        <v>1143</v>
      </c>
      <c r="B888" s="229">
        <v>218003</v>
      </c>
      <c r="E888" s="228" t="s">
        <v>565</v>
      </c>
    </row>
    <row r="889" spans="1:5" ht="15" customHeight="1" x14ac:dyDescent="0.2">
      <c r="A889" s="229"/>
    </row>
    <row r="890" spans="1:5" ht="15" customHeight="1" x14ac:dyDescent="0.2">
      <c r="A890" s="229" t="s">
        <v>1144</v>
      </c>
      <c r="B890" s="229">
        <v>219</v>
      </c>
      <c r="E890" s="228" t="s">
        <v>764</v>
      </c>
    </row>
    <row r="891" spans="1:5" ht="15" customHeight="1" x14ac:dyDescent="0.2">
      <c r="A891" s="229" t="s">
        <v>1145</v>
      </c>
      <c r="B891" s="229">
        <v>219001</v>
      </c>
      <c r="E891" s="228" t="s">
        <v>765</v>
      </c>
    </row>
    <row r="892" spans="1:5" ht="15" customHeight="1" x14ac:dyDescent="0.2">
      <c r="A892" s="229" t="s">
        <v>1146</v>
      </c>
      <c r="B892" s="229">
        <v>219002</v>
      </c>
      <c r="E892" s="228" t="s">
        <v>766</v>
      </c>
    </row>
    <row r="893" spans="1:5" ht="15" customHeight="1" x14ac:dyDescent="0.2">
      <c r="A893" s="229" t="s">
        <v>1147</v>
      </c>
      <c r="B893" s="229">
        <v>219003</v>
      </c>
      <c r="E893" s="228" t="s">
        <v>767</v>
      </c>
    </row>
    <row r="894" spans="1:5" ht="15" customHeight="1" x14ac:dyDescent="0.2">
      <c r="A894" s="229" t="s">
        <v>1148</v>
      </c>
      <c r="B894" s="229">
        <v>219004</v>
      </c>
      <c r="E894" s="228" t="s">
        <v>768</v>
      </c>
    </row>
    <row r="895" spans="1:5" ht="15" customHeight="1" x14ac:dyDescent="0.2">
      <c r="A895" s="229" t="s">
        <v>1149</v>
      </c>
      <c r="B895" s="229">
        <v>219005</v>
      </c>
      <c r="E895" s="228" t="s">
        <v>769</v>
      </c>
    </row>
    <row r="896" spans="1:5" ht="15" customHeight="1" x14ac:dyDescent="0.2">
      <c r="A896" s="229"/>
    </row>
    <row r="897" spans="1:496" ht="15" customHeight="1" x14ac:dyDescent="0.2">
      <c r="A897" s="229" t="s">
        <v>1150</v>
      </c>
      <c r="B897" s="229">
        <v>220</v>
      </c>
      <c r="E897" s="228" t="s">
        <v>770</v>
      </c>
    </row>
    <row r="898" spans="1:496" s="234" customFormat="1" ht="15" customHeight="1" x14ac:dyDescent="0.2">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
      <c r="A901" s="229" t="s">
        <v>1151</v>
      </c>
      <c r="B901" s="229">
        <v>220004</v>
      </c>
      <c r="E901" s="228" t="s">
        <v>566</v>
      </c>
    </row>
    <row r="902" spans="1:496" ht="15" customHeight="1" x14ac:dyDescent="0.2">
      <c r="A902" s="229" t="s">
        <v>1152</v>
      </c>
      <c r="B902" s="229">
        <v>220005</v>
      </c>
      <c r="E902" s="228" t="s">
        <v>567</v>
      </c>
    </row>
    <row r="903" spans="1:496" ht="15" customHeight="1" x14ac:dyDescent="0.2">
      <c r="A903" s="229" t="s">
        <v>1153</v>
      </c>
      <c r="B903" s="229">
        <v>220006</v>
      </c>
      <c r="E903" s="228" t="s">
        <v>568</v>
      </c>
    </row>
    <row r="904" spans="1:496" ht="15" customHeight="1" x14ac:dyDescent="0.2">
      <c r="A904" s="229"/>
    </row>
    <row r="905" spans="1:496" ht="15" customHeight="1" x14ac:dyDescent="0.2">
      <c r="A905" s="229" t="s">
        <v>1154</v>
      </c>
      <c r="B905" s="229">
        <v>221</v>
      </c>
      <c r="E905" s="228" t="s">
        <v>771</v>
      </c>
    </row>
    <row r="906" spans="1:496" ht="15" customHeight="1" x14ac:dyDescent="0.2">
      <c r="A906" s="229" t="s">
        <v>1155</v>
      </c>
      <c r="B906" s="229">
        <v>221001</v>
      </c>
      <c r="E906" s="228" t="s">
        <v>569</v>
      </c>
    </row>
    <row r="907" spans="1:496" ht="15" customHeight="1" x14ac:dyDescent="0.2">
      <c r="A907" s="229" t="s">
        <v>1156</v>
      </c>
      <c r="B907" s="229">
        <v>221002</v>
      </c>
      <c r="E907" s="228" t="s">
        <v>570</v>
      </c>
    </row>
    <row r="908" spans="1:496" ht="15" customHeight="1" x14ac:dyDescent="0.2">
      <c r="A908" s="229" t="s">
        <v>1157</v>
      </c>
      <c r="B908" s="229">
        <v>221003</v>
      </c>
      <c r="E908" s="228" t="s">
        <v>571</v>
      </c>
    </row>
    <row r="909" spans="1:496" s="234" customFormat="1" ht="15" customHeight="1" x14ac:dyDescent="0.2">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
      <c r="A911" s="229" t="s">
        <v>1158</v>
      </c>
      <c r="B911" s="229">
        <v>221006</v>
      </c>
      <c r="E911" s="228" t="s">
        <v>572</v>
      </c>
    </row>
    <row r="912" spans="1:496" ht="15" customHeight="1" x14ac:dyDescent="0.2">
      <c r="A912" s="229"/>
    </row>
    <row r="913" spans="1:5" ht="15" customHeight="1" x14ac:dyDescent="0.2">
      <c r="A913" s="229" t="s">
        <v>1159</v>
      </c>
      <c r="B913" s="229">
        <v>222</v>
      </c>
      <c r="E913" s="228" t="s">
        <v>772</v>
      </c>
    </row>
    <row r="914" spans="1:5" ht="15" customHeight="1" x14ac:dyDescent="0.2">
      <c r="A914" s="229" t="s">
        <v>1160</v>
      </c>
      <c r="B914" s="229">
        <v>222001</v>
      </c>
      <c r="E914" s="228" t="s">
        <v>573</v>
      </c>
    </row>
    <row r="915" spans="1:5" ht="15" customHeight="1" x14ac:dyDescent="0.2">
      <c r="A915" s="229" t="s">
        <v>1161</v>
      </c>
      <c r="B915" s="229">
        <v>222002</v>
      </c>
      <c r="E915" s="228" t="s">
        <v>574</v>
      </c>
    </row>
    <row r="916" spans="1:5" ht="15" customHeight="1" x14ac:dyDescent="0.2">
      <c r="A916" s="229" t="s">
        <v>1162</v>
      </c>
      <c r="B916" s="229">
        <v>222003</v>
      </c>
      <c r="E916" s="228" t="s">
        <v>575</v>
      </c>
    </row>
    <row r="917" spans="1:5" ht="15" customHeight="1" x14ac:dyDescent="0.2">
      <c r="A917" s="229" t="s">
        <v>1163</v>
      </c>
      <c r="B917" s="229">
        <v>222004</v>
      </c>
      <c r="E917" s="228" t="s">
        <v>576</v>
      </c>
    </row>
    <row r="918" spans="1:5" ht="15" customHeight="1" x14ac:dyDescent="0.2">
      <c r="A918" s="229" t="s">
        <v>1164</v>
      </c>
      <c r="B918" s="229">
        <v>222005</v>
      </c>
      <c r="E918" s="228" t="s">
        <v>577</v>
      </c>
    </row>
    <row r="919" spans="1:5" ht="15" customHeight="1" x14ac:dyDescent="0.2">
      <c r="A919" s="229" t="s">
        <v>1165</v>
      </c>
      <c r="B919" s="229">
        <v>222006</v>
      </c>
      <c r="E919" s="228" t="s">
        <v>578</v>
      </c>
    </row>
    <row r="920" spans="1:5" ht="15" customHeight="1" x14ac:dyDescent="0.2">
      <c r="A920" s="229" t="s">
        <v>1166</v>
      </c>
      <c r="B920" s="229">
        <v>222007</v>
      </c>
      <c r="E920" s="228" t="s">
        <v>579</v>
      </c>
    </row>
    <row r="921" spans="1:5" ht="15" customHeight="1" x14ac:dyDescent="0.2">
      <c r="A921" s="229" t="s">
        <v>1167</v>
      </c>
      <c r="B921" s="229">
        <v>222008</v>
      </c>
      <c r="E921" s="228" t="s">
        <v>580</v>
      </c>
    </row>
    <row r="922" spans="1:5" ht="15" customHeight="1" x14ac:dyDescent="0.2">
      <c r="A922" s="229" t="s">
        <v>1168</v>
      </c>
      <c r="B922" s="229">
        <v>222009</v>
      </c>
      <c r="E922" s="228" t="s">
        <v>581</v>
      </c>
    </row>
    <row r="923" spans="1:5" ht="15" customHeight="1" x14ac:dyDescent="0.2">
      <c r="A923" s="229" t="s">
        <v>1169</v>
      </c>
      <c r="B923" s="229">
        <v>222010</v>
      </c>
      <c r="E923" s="228" t="s">
        <v>582</v>
      </c>
    </row>
    <row r="924" spans="1:5" ht="15" customHeight="1" x14ac:dyDescent="0.2">
      <c r="A924" s="229" t="s">
        <v>1170</v>
      </c>
      <c r="B924" s="229">
        <v>222011</v>
      </c>
      <c r="E924" s="228" t="s">
        <v>583</v>
      </c>
    </row>
    <row r="925" spans="1:5" ht="15" customHeight="1" x14ac:dyDescent="0.2">
      <c r="A925" s="229" t="s">
        <v>1171</v>
      </c>
      <c r="B925" s="229">
        <v>222012</v>
      </c>
      <c r="E925" s="228" t="s">
        <v>584</v>
      </c>
    </row>
    <row r="926" spans="1:5" ht="15" customHeight="1" x14ac:dyDescent="0.2">
      <c r="A926" s="229" t="s">
        <v>1172</v>
      </c>
      <c r="B926" s="229">
        <v>222013</v>
      </c>
      <c r="E926" s="228" t="s">
        <v>585</v>
      </c>
    </row>
    <row r="927" spans="1:5" ht="15" customHeight="1" x14ac:dyDescent="0.2">
      <c r="A927" s="229" t="s">
        <v>1173</v>
      </c>
      <c r="B927" s="229">
        <v>222014</v>
      </c>
      <c r="E927" s="228" t="s">
        <v>586</v>
      </c>
    </row>
    <row r="928" spans="1:5" ht="15" customHeight="1" x14ac:dyDescent="0.2">
      <c r="A928" s="229" t="s">
        <v>1174</v>
      </c>
      <c r="B928" s="229">
        <v>222015</v>
      </c>
      <c r="E928" s="228" t="s">
        <v>587</v>
      </c>
    </row>
    <row r="929" spans="1:496" ht="15" customHeight="1" x14ac:dyDescent="0.2">
      <c r="A929" s="229" t="s">
        <v>1175</v>
      </c>
      <c r="B929" s="229">
        <v>222016</v>
      </c>
      <c r="E929" s="228" t="s">
        <v>588</v>
      </c>
    </row>
    <row r="930" spans="1:496" ht="15" customHeight="1" x14ac:dyDescent="0.2">
      <c r="A930" s="229"/>
    </row>
    <row r="931" spans="1:496" ht="15" customHeight="1" x14ac:dyDescent="0.2">
      <c r="A931" s="229" t="s">
        <v>1176</v>
      </c>
      <c r="B931" s="229">
        <v>223</v>
      </c>
      <c r="E931" s="228" t="s">
        <v>773</v>
      </c>
    </row>
    <row r="932" spans="1:496" ht="15" customHeight="1" x14ac:dyDescent="0.2">
      <c r="A932" s="229" t="s">
        <v>1177</v>
      </c>
      <c r="B932" s="229">
        <v>223001</v>
      </c>
      <c r="E932" s="228" t="s">
        <v>589</v>
      </c>
    </row>
    <row r="933" spans="1:496" ht="15" customHeight="1" x14ac:dyDescent="0.2">
      <c r="A933" s="229" t="s">
        <v>1178</v>
      </c>
      <c r="B933" s="229">
        <v>223002</v>
      </c>
      <c r="E933" s="228" t="s">
        <v>590</v>
      </c>
    </row>
    <row r="934" spans="1:496" s="234" customFormat="1" ht="15" customHeight="1" x14ac:dyDescent="0.2">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
      <c r="A935" s="229" t="s">
        <v>1179</v>
      </c>
      <c r="B935" s="229">
        <v>223004</v>
      </c>
      <c r="E935" s="228" t="s">
        <v>591</v>
      </c>
    </row>
    <row r="936" spans="1:496" ht="15" customHeight="1" x14ac:dyDescent="0.2">
      <c r="A936" s="229" t="s">
        <v>1180</v>
      </c>
      <c r="B936" s="229">
        <v>223005</v>
      </c>
      <c r="E936" s="228" t="s">
        <v>592</v>
      </c>
    </row>
    <row r="937" spans="1:496" ht="15" customHeight="1" x14ac:dyDescent="0.2">
      <c r="A937" s="229" t="s">
        <v>1181</v>
      </c>
      <c r="B937" s="229">
        <v>223006</v>
      </c>
      <c r="E937" s="228" t="s">
        <v>593</v>
      </c>
    </row>
    <row r="938" spans="1:496" ht="15" customHeight="1" x14ac:dyDescent="0.2">
      <c r="A938" s="229" t="s">
        <v>1182</v>
      </c>
      <c r="B938" s="229">
        <v>223007</v>
      </c>
      <c r="E938" s="228" t="s">
        <v>594</v>
      </c>
    </row>
    <row r="939" spans="1:496" ht="15" customHeight="1" x14ac:dyDescent="0.2">
      <c r="A939" s="229" t="s">
        <v>1183</v>
      </c>
      <c r="B939" s="229">
        <v>223008</v>
      </c>
      <c r="E939" s="228" t="s">
        <v>595</v>
      </c>
    </row>
    <row r="940" spans="1:496" ht="15" customHeight="1" x14ac:dyDescent="0.2">
      <c r="A940" s="229" t="s">
        <v>1184</v>
      </c>
      <c r="B940" s="229">
        <v>223009</v>
      </c>
      <c r="E940" s="228" t="s">
        <v>596</v>
      </c>
    </row>
    <row r="941" spans="1:496" ht="15" customHeight="1" x14ac:dyDescent="0.2">
      <c r="A941" s="229" t="s">
        <v>1185</v>
      </c>
      <c r="B941" s="229">
        <v>223010</v>
      </c>
      <c r="E941" s="228" t="s">
        <v>597</v>
      </c>
    </row>
    <row r="942" spans="1:496" ht="15" customHeight="1" x14ac:dyDescent="0.2">
      <c r="A942" s="229"/>
    </row>
    <row r="943" spans="1:496" ht="15" customHeight="1" x14ac:dyDescent="0.2">
      <c r="A943" s="229" t="s">
        <v>1186</v>
      </c>
      <c r="B943" s="229">
        <v>224</v>
      </c>
      <c r="E943" s="228" t="s">
        <v>277</v>
      </c>
    </row>
    <row r="944" spans="1:496" s="234" customFormat="1" ht="15" customHeight="1" x14ac:dyDescent="0.2">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
      <c r="A946" s="229"/>
    </row>
    <row r="947" spans="1:496" ht="15" customHeight="1" x14ac:dyDescent="0.2">
      <c r="A947" s="229" t="s">
        <v>1187</v>
      </c>
      <c r="B947" s="229">
        <v>225</v>
      </c>
      <c r="E947" s="228" t="s">
        <v>774</v>
      </c>
    </row>
    <row r="948" spans="1:496" s="234" customFormat="1" ht="15" customHeight="1" x14ac:dyDescent="0.2">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
      <c r="A950" s="229"/>
    </row>
    <row r="951" spans="1:496" ht="15" customHeight="1" x14ac:dyDescent="0.2">
      <c r="A951" s="229" t="s">
        <v>1188</v>
      </c>
      <c r="B951" s="229">
        <v>226</v>
      </c>
      <c r="E951" s="228" t="s">
        <v>775</v>
      </c>
    </row>
    <row r="952" spans="1:496" s="234" customFormat="1" ht="15" customHeight="1" x14ac:dyDescent="0.2">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
      <c r="A955" s="229"/>
    </row>
    <row r="956" spans="1:496" ht="15" customHeight="1" x14ac:dyDescent="0.2">
      <c r="A956" s="229" t="s">
        <v>1189</v>
      </c>
      <c r="B956" s="229">
        <v>227</v>
      </c>
      <c r="E956" s="228" t="s">
        <v>776</v>
      </c>
    </row>
    <row r="957" spans="1:496" s="234" customFormat="1" ht="15" customHeight="1" x14ac:dyDescent="0.2">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
      <c r="A964" s="229"/>
    </row>
    <row r="965" spans="1:496" ht="15" customHeight="1" x14ac:dyDescent="0.2">
      <c r="B965" s="228"/>
      <c r="D965" s="228"/>
      <c r="E965" s="229"/>
    </row>
    <row r="966" spans="1:496" ht="15" customHeight="1" x14ac:dyDescent="0.2">
      <c r="B966" s="228"/>
      <c r="D966" s="228"/>
      <c r="E966" s="229"/>
    </row>
    <row r="967" spans="1:496" ht="15" customHeight="1" x14ac:dyDescent="0.2">
      <c r="B967" s="228"/>
      <c r="D967" s="228"/>
      <c r="E967" s="229"/>
    </row>
    <row r="968" spans="1:496" ht="15" customHeight="1" x14ac:dyDescent="0.2">
      <c r="B968" s="228"/>
      <c r="D968" s="228"/>
      <c r="E968" s="229"/>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E24" sqref="E24"/>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SUBSECRETARIA DE ARQUITECTURA</v>
      </c>
      <c r="E1" s="4"/>
    </row>
    <row r="2" spans="1:6" s="5" customFormat="1" ht="20.100000000000001" customHeight="1" x14ac:dyDescent="0.2">
      <c r="A2" s="11" t="s">
        <v>12</v>
      </c>
      <c r="B2" s="11" t="str">
        <f>Obra</f>
        <v>ESCUELA SECUNDARIA ULLUM</v>
      </c>
    </row>
    <row r="3" spans="1:6" s="5" customFormat="1" ht="20.100000000000001" customHeight="1" x14ac:dyDescent="0.2">
      <c r="A3" s="11" t="s">
        <v>16</v>
      </c>
      <c r="B3" s="11" t="str">
        <f>Ubicación</f>
        <v>ULLUM - SAN JUAN</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55" t="s">
        <v>40</v>
      </c>
      <c r="B7" s="356"/>
      <c r="C7" s="356"/>
      <c r="D7" s="356"/>
      <c r="E7" s="357"/>
    </row>
    <row r="8" spans="1:6" ht="20.100000000000001" customHeight="1" x14ac:dyDescent="0.2">
      <c r="A8" s="358" t="s">
        <v>599</v>
      </c>
      <c r="B8" s="359"/>
      <c r="C8" s="360"/>
      <c r="D8" s="360"/>
      <c r="E8" s="361"/>
    </row>
    <row r="10" spans="1:6" ht="20.100000000000001" customHeight="1" x14ac:dyDescent="0.2">
      <c r="A10" s="353"/>
      <c r="B10" s="354"/>
      <c r="C10" s="63" t="s">
        <v>44</v>
      </c>
      <c r="D10" s="64" t="s">
        <v>41</v>
      </c>
      <c r="E10" s="64" t="s">
        <v>42</v>
      </c>
    </row>
    <row r="11" spans="1:6" ht="20.100000000000001" customHeight="1" x14ac:dyDescent="0.2">
      <c r="A11" s="351" t="s">
        <v>1017</v>
      </c>
      <c r="B11" s="352"/>
      <c r="C11" s="84">
        <f>ROUND(SUBTOTAL(9,C12:C34),2)</f>
        <v>0</v>
      </c>
      <c r="D11" s="14">
        <f>SUBTOTAL(9,D12:D34)</f>
        <v>0</v>
      </c>
      <c r="E11" s="10"/>
    </row>
    <row r="12" spans="1:6" ht="20.100000000000001" customHeight="1" x14ac:dyDescent="0.2">
      <c r="A12" s="134"/>
      <c r="B12" s="135"/>
      <c r="C12" s="136"/>
      <c r="D12" s="13">
        <f t="shared" ref="D12:D34" si="0">IFERROR(C12/GG_Obra,0)</f>
        <v>0</v>
      </c>
      <c r="E12" s="13">
        <f t="shared" ref="E12:E34" si="1">IFERROR(C12/Gastos_Generales_Pesos,0)</f>
        <v>0</v>
      </c>
    </row>
    <row r="13" spans="1:6" ht="20.100000000000001" customHeight="1" x14ac:dyDescent="0.2">
      <c r="A13" s="134"/>
      <c r="B13" s="135"/>
      <c r="C13" s="136"/>
      <c r="D13" s="13">
        <f t="shared" si="0"/>
        <v>0</v>
      </c>
      <c r="E13" s="13">
        <f t="shared" si="1"/>
        <v>0</v>
      </c>
    </row>
    <row r="14" spans="1:6" ht="20.100000000000001" customHeight="1" x14ac:dyDescent="0.2">
      <c r="A14" s="134"/>
      <c r="B14" s="135"/>
      <c r="C14" s="136"/>
      <c r="D14" s="13">
        <f t="shared" si="0"/>
        <v>0</v>
      </c>
      <c r="E14" s="13">
        <f t="shared" si="1"/>
        <v>0</v>
      </c>
    </row>
    <row r="15" spans="1:6" ht="20.100000000000001" customHeight="1" x14ac:dyDescent="0.2">
      <c r="A15" s="134"/>
      <c r="B15" s="135"/>
      <c r="C15" s="136"/>
      <c r="D15" s="13">
        <f t="shared" si="0"/>
        <v>0</v>
      </c>
      <c r="E15" s="13">
        <f t="shared" si="1"/>
        <v>0</v>
      </c>
    </row>
    <row r="16" spans="1:6" ht="20.100000000000001" customHeight="1" x14ac:dyDescent="0.2">
      <c r="A16" s="134"/>
      <c r="B16" s="135"/>
      <c r="C16" s="136"/>
      <c r="D16" s="13">
        <f t="shared" si="0"/>
        <v>0</v>
      </c>
      <c r="E16" s="13">
        <f t="shared" si="1"/>
        <v>0</v>
      </c>
    </row>
    <row r="17" spans="1:5" ht="20.100000000000001" customHeight="1" x14ac:dyDescent="0.2">
      <c r="A17" s="353"/>
      <c r="B17" s="354"/>
      <c r="C17" s="85"/>
      <c r="D17" s="13">
        <f t="shared" si="0"/>
        <v>0</v>
      </c>
      <c r="E17" s="13">
        <f t="shared" si="1"/>
        <v>0</v>
      </c>
    </row>
    <row r="18" spans="1:5" ht="20.100000000000001" customHeight="1" x14ac:dyDescent="0.2">
      <c r="A18" s="353"/>
      <c r="B18" s="354"/>
      <c r="C18" s="85"/>
      <c r="D18" s="13">
        <f t="shared" si="0"/>
        <v>0</v>
      </c>
      <c r="E18" s="13">
        <f t="shared" si="1"/>
        <v>0</v>
      </c>
    </row>
    <row r="19" spans="1:5" ht="20.100000000000001" customHeight="1" x14ac:dyDescent="0.2">
      <c r="A19" s="353"/>
      <c r="B19" s="354"/>
      <c r="C19" s="85"/>
      <c r="D19" s="13">
        <f t="shared" si="0"/>
        <v>0</v>
      </c>
      <c r="E19" s="13">
        <f t="shared" si="1"/>
        <v>0</v>
      </c>
    </row>
    <row r="20" spans="1:5" ht="20.100000000000001" customHeight="1" x14ac:dyDescent="0.2">
      <c r="A20" s="353"/>
      <c r="B20" s="354"/>
      <c r="C20" s="85"/>
      <c r="D20" s="13">
        <f t="shared" si="0"/>
        <v>0</v>
      </c>
      <c r="E20" s="13">
        <f t="shared" si="1"/>
        <v>0</v>
      </c>
    </row>
    <row r="21" spans="1:5" ht="20.100000000000001" customHeight="1" x14ac:dyDescent="0.2">
      <c r="A21" s="353"/>
      <c r="B21" s="354"/>
      <c r="C21" s="85"/>
      <c r="D21" s="13">
        <f t="shared" si="0"/>
        <v>0</v>
      </c>
      <c r="E21" s="13">
        <f t="shared" si="1"/>
        <v>0</v>
      </c>
    </row>
    <row r="22" spans="1:5" ht="20.100000000000001" customHeight="1" x14ac:dyDescent="0.2">
      <c r="A22" s="353"/>
      <c r="B22" s="354"/>
      <c r="C22" s="85"/>
      <c r="D22" s="13">
        <f t="shared" si="0"/>
        <v>0</v>
      </c>
      <c r="E22" s="13">
        <f t="shared" si="1"/>
        <v>0</v>
      </c>
    </row>
    <row r="23" spans="1:5" ht="20.100000000000001" customHeight="1" x14ac:dyDescent="0.2">
      <c r="A23" s="353"/>
      <c r="B23" s="354"/>
      <c r="C23" s="85"/>
      <c r="D23" s="13">
        <f t="shared" si="0"/>
        <v>0</v>
      </c>
      <c r="E23" s="13">
        <f t="shared" si="1"/>
        <v>0</v>
      </c>
    </row>
    <row r="24" spans="1:5" ht="20.100000000000001" customHeight="1" x14ac:dyDescent="0.2">
      <c r="A24" s="353"/>
      <c r="B24" s="354"/>
      <c r="C24" s="85"/>
      <c r="D24" s="13">
        <f t="shared" si="0"/>
        <v>0</v>
      </c>
      <c r="E24" s="13">
        <f t="shared" si="1"/>
        <v>0</v>
      </c>
    </row>
    <row r="25" spans="1:5" ht="20.100000000000001" customHeight="1" x14ac:dyDescent="0.2">
      <c r="A25" s="353"/>
      <c r="B25" s="354"/>
      <c r="C25" s="85"/>
      <c r="D25" s="13">
        <f t="shared" ref="D25:D28" si="2">IFERROR(C25/GG_Obra,0)</f>
        <v>0</v>
      </c>
      <c r="E25" s="13">
        <f t="shared" ref="E25:E28" si="3">IFERROR(C25/Gastos_Generales_Pesos,0)</f>
        <v>0</v>
      </c>
    </row>
    <row r="26" spans="1:5" ht="20.100000000000001" customHeight="1" x14ac:dyDescent="0.2">
      <c r="A26" s="353"/>
      <c r="B26" s="354"/>
      <c r="C26" s="85"/>
      <c r="D26" s="13">
        <f t="shared" si="2"/>
        <v>0</v>
      </c>
      <c r="E26" s="13">
        <f t="shared" si="3"/>
        <v>0</v>
      </c>
    </row>
    <row r="27" spans="1:5" ht="20.100000000000001" customHeight="1" x14ac:dyDescent="0.2">
      <c r="A27" s="353"/>
      <c r="B27" s="354"/>
      <c r="C27" s="85"/>
      <c r="D27" s="13">
        <f t="shared" si="2"/>
        <v>0</v>
      </c>
      <c r="E27" s="13">
        <f t="shared" si="3"/>
        <v>0</v>
      </c>
    </row>
    <row r="28" spans="1:5" ht="20.100000000000001" customHeight="1" x14ac:dyDescent="0.2">
      <c r="A28" s="353"/>
      <c r="B28" s="354"/>
      <c r="C28" s="85"/>
      <c r="D28" s="13">
        <f t="shared" si="2"/>
        <v>0</v>
      </c>
      <c r="E28" s="13">
        <f t="shared" si="3"/>
        <v>0</v>
      </c>
    </row>
    <row r="29" spans="1:5" ht="20.100000000000001" customHeight="1" x14ac:dyDescent="0.2">
      <c r="A29" s="353"/>
      <c r="B29" s="354"/>
      <c r="C29" s="85"/>
      <c r="D29" s="13">
        <f t="shared" si="0"/>
        <v>0</v>
      </c>
      <c r="E29" s="13">
        <f t="shared" si="1"/>
        <v>0</v>
      </c>
    </row>
    <row r="30" spans="1:5" ht="20.100000000000001" customHeight="1" x14ac:dyDescent="0.2">
      <c r="A30" s="353"/>
      <c r="B30" s="354"/>
      <c r="C30" s="85"/>
      <c r="D30" s="13">
        <f t="shared" si="0"/>
        <v>0</v>
      </c>
      <c r="E30" s="13">
        <f t="shared" si="1"/>
        <v>0</v>
      </c>
    </row>
    <row r="31" spans="1:5" ht="20.100000000000001" customHeight="1" x14ac:dyDescent="0.2">
      <c r="A31" s="353"/>
      <c r="B31" s="354"/>
      <c r="C31" s="85"/>
      <c r="D31" s="13">
        <f t="shared" si="0"/>
        <v>0</v>
      </c>
      <c r="E31" s="13">
        <f t="shared" si="1"/>
        <v>0</v>
      </c>
    </row>
    <row r="32" spans="1:5" ht="20.100000000000001" customHeight="1" x14ac:dyDescent="0.2">
      <c r="A32" s="353"/>
      <c r="B32" s="354"/>
      <c r="C32" s="85"/>
      <c r="D32" s="13">
        <f t="shared" si="0"/>
        <v>0</v>
      </c>
      <c r="E32" s="13">
        <f t="shared" si="1"/>
        <v>0</v>
      </c>
    </row>
    <row r="33" spans="1:5" ht="20.100000000000001" customHeight="1" x14ac:dyDescent="0.2">
      <c r="A33" s="353"/>
      <c r="B33" s="354"/>
      <c r="C33" s="85"/>
      <c r="D33" s="13">
        <f t="shared" si="0"/>
        <v>0</v>
      </c>
      <c r="E33" s="13">
        <f t="shared" si="1"/>
        <v>0</v>
      </c>
    </row>
    <row r="34" spans="1:5" ht="20.100000000000001" customHeight="1" x14ac:dyDescent="0.2">
      <c r="A34" s="353"/>
      <c r="B34" s="354"/>
      <c r="C34" s="85"/>
      <c r="D34" s="13">
        <f t="shared" si="0"/>
        <v>0</v>
      </c>
      <c r="E34" s="13">
        <f t="shared" si="1"/>
        <v>0</v>
      </c>
    </row>
    <row r="35" spans="1:5" ht="20.100000000000001" customHeight="1" x14ac:dyDescent="0.2">
      <c r="A35" s="65"/>
      <c r="E35" s="66"/>
    </row>
    <row r="36" spans="1:5" ht="20.100000000000001" customHeight="1" x14ac:dyDescent="0.2">
      <c r="A36" s="351" t="s">
        <v>43</v>
      </c>
      <c r="B36" s="352"/>
      <c r="C36" s="84">
        <f>ROUND(SUBTOTAL(9,C37:C73),2)</f>
        <v>0</v>
      </c>
      <c r="D36" s="61">
        <f>SUBTOTAL(9,D37:D80)</f>
        <v>0</v>
      </c>
      <c r="E36" s="66"/>
    </row>
    <row r="37" spans="1:5" ht="20.100000000000001" customHeight="1" x14ac:dyDescent="0.2">
      <c r="A37" s="130"/>
      <c r="B37" s="131"/>
      <c r="C37" s="132"/>
      <c r="D37" s="13">
        <f t="shared" ref="D37:D73" si="4">IFERROR(C37/GG_Empresa,0)</f>
        <v>0</v>
      </c>
      <c r="E37" s="13">
        <f t="shared" ref="E37:E73" si="5">IFERROR(C37/Gastos_Generales_Pesos,0)</f>
        <v>0</v>
      </c>
    </row>
    <row r="38" spans="1:5" ht="20.100000000000001" customHeight="1" x14ac:dyDescent="0.2">
      <c r="A38" s="130"/>
      <c r="B38" s="131"/>
      <c r="C38" s="132"/>
      <c r="D38" s="13">
        <f t="shared" si="4"/>
        <v>0</v>
      </c>
      <c r="E38" s="13">
        <f t="shared" si="5"/>
        <v>0</v>
      </c>
    </row>
    <row r="39" spans="1:5" ht="20.100000000000001" customHeight="1" x14ac:dyDescent="0.2">
      <c r="A39" s="130"/>
      <c r="B39" s="131"/>
      <c r="C39" s="132"/>
      <c r="D39" s="13">
        <f t="shared" si="4"/>
        <v>0</v>
      </c>
      <c r="E39" s="13">
        <f t="shared" si="5"/>
        <v>0</v>
      </c>
    </row>
    <row r="40" spans="1:5" ht="20.100000000000001" customHeight="1" x14ac:dyDescent="0.2">
      <c r="A40" s="130"/>
      <c r="B40" s="131"/>
      <c r="C40" s="132"/>
      <c r="D40" s="13">
        <f t="shared" si="4"/>
        <v>0</v>
      </c>
      <c r="E40" s="13">
        <f t="shared" si="5"/>
        <v>0</v>
      </c>
    </row>
    <row r="41" spans="1:5" ht="20.100000000000001" customHeight="1" x14ac:dyDescent="0.2">
      <c r="A41" s="130"/>
      <c r="B41" s="131"/>
      <c r="C41" s="132"/>
      <c r="D41" s="13">
        <f t="shared" ref="D41:D60" si="6">IFERROR(C41/GG_Empresa,0)</f>
        <v>0</v>
      </c>
      <c r="E41" s="13">
        <f t="shared" ref="E41:E60" si="7">IFERROR(C41/Gastos_Generales_Pesos,0)</f>
        <v>0</v>
      </c>
    </row>
    <row r="42" spans="1:5" ht="20.100000000000001" customHeight="1" x14ac:dyDescent="0.2">
      <c r="A42" s="130"/>
      <c r="B42" s="131"/>
      <c r="C42" s="132"/>
      <c r="D42" s="13">
        <f t="shared" si="6"/>
        <v>0</v>
      </c>
      <c r="E42" s="13">
        <f t="shared" si="7"/>
        <v>0</v>
      </c>
    </row>
    <row r="43" spans="1:5" ht="20.100000000000001" customHeight="1" x14ac:dyDescent="0.2">
      <c r="A43" s="130"/>
      <c r="B43" s="131"/>
      <c r="C43" s="132"/>
      <c r="D43" s="13">
        <f t="shared" si="6"/>
        <v>0</v>
      </c>
      <c r="E43" s="13">
        <f t="shared" si="7"/>
        <v>0</v>
      </c>
    </row>
    <row r="44" spans="1:5" ht="20.100000000000001" customHeight="1" x14ac:dyDescent="0.2">
      <c r="A44" s="130"/>
      <c r="B44" s="131"/>
      <c r="C44" s="132"/>
      <c r="D44" s="13">
        <f t="shared" si="6"/>
        <v>0</v>
      </c>
      <c r="E44" s="13">
        <f t="shared" si="7"/>
        <v>0</v>
      </c>
    </row>
    <row r="45" spans="1:5" ht="20.100000000000001" customHeight="1" x14ac:dyDescent="0.2">
      <c r="A45" s="130"/>
      <c r="B45" s="131"/>
      <c r="C45" s="132"/>
      <c r="D45" s="13">
        <f t="shared" si="6"/>
        <v>0</v>
      </c>
      <c r="E45" s="13">
        <f t="shared" si="7"/>
        <v>0</v>
      </c>
    </row>
    <row r="46" spans="1:5" ht="20.100000000000001" customHeight="1" x14ac:dyDescent="0.2">
      <c r="A46" s="130"/>
      <c r="B46" s="131"/>
      <c r="C46" s="132"/>
      <c r="D46" s="13">
        <f t="shared" si="6"/>
        <v>0</v>
      </c>
      <c r="E46" s="13">
        <f t="shared" si="7"/>
        <v>0</v>
      </c>
    </row>
    <row r="47" spans="1:5" ht="20.100000000000001" customHeight="1" x14ac:dyDescent="0.2">
      <c r="A47" s="130"/>
      <c r="B47" s="131"/>
      <c r="C47" s="132"/>
      <c r="D47" s="13">
        <f t="shared" si="6"/>
        <v>0</v>
      </c>
      <c r="E47" s="13">
        <f t="shared" si="7"/>
        <v>0</v>
      </c>
    </row>
    <row r="48" spans="1:5" ht="20.100000000000001" customHeight="1" x14ac:dyDescent="0.2">
      <c r="A48" s="130"/>
      <c r="B48" s="131"/>
      <c r="C48" s="132"/>
      <c r="D48" s="13">
        <f t="shared" si="6"/>
        <v>0</v>
      </c>
      <c r="E48" s="13">
        <f t="shared" si="7"/>
        <v>0</v>
      </c>
    </row>
    <row r="49" spans="1:5" ht="20.100000000000001" customHeight="1" x14ac:dyDescent="0.2">
      <c r="A49" s="130"/>
      <c r="B49" s="131"/>
      <c r="C49" s="132"/>
      <c r="D49" s="13">
        <f t="shared" si="6"/>
        <v>0</v>
      </c>
      <c r="E49" s="13">
        <f t="shared" si="7"/>
        <v>0</v>
      </c>
    </row>
    <row r="50" spans="1:5" ht="20.100000000000001" customHeight="1" x14ac:dyDescent="0.2">
      <c r="A50" s="130"/>
      <c r="B50" s="131"/>
      <c r="C50" s="132"/>
      <c r="D50" s="13">
        <f t="shared" si="6"/>
        <v>0</v>
      </c>
      <c r="E50" s="13">
        <f t="shared" si="7"/>
        <v>0</v>
      </c>
    </row>
    <row r="51" spans="1:5" ht="20.100000000000001" customHeight="1" x14ac:dyDescent="0.2">
      <c r="A51" s="130"/>
      <c r="B51" s="131"/>
      <c r="C51" s="132"/>
      <c r="D51" s="13">
        <f t="shared" si="6"/>
        <v>0</v>
      </c>
      <c r="E51" s="13">
        <f t="shared" si="7"/>
        <v>0</v>
      </c>
    </row>
    <row r="52" spans="1:5" ht="20.100000000000001" customHeight="1" x14ac:dyDescent="0.2">
      <c r="A52" s="130"/>
      <c r="B52" s="131"/>
      <c r="C52" s="132"/>
      <c r="D52" s="13">
        <f t="shared" si="6"/>
        <v>0</v>
      </c>
      <c r="E52" s="13">
        <f t="shared" si="7"/>
        <v>0</v>
      </c>
    </row>
    <row r="53" spans="1:5" ht="20.100000000000001" customHeight="1" x14ac:dyDescent="0.2">
      <c r="A53" s="130"/>
      <c r="B53" s="131"/>
      <c r="C53" s="132"/>
      <c r="D53" s="13">
        <f t="shared" si="6"/>
        <v>0</v>
      </c>
      <c r="E53" s="13">
        <f t="shared" si="7"/>
        <v>0</v>
      </c>
    </row>
    <row r="54" spans="1:5" ht="20.100000000000001" customHeight="1" x14ac:dyDescent="0.2">
      <c r="A54" s="130"/>
      <c r="B54" s="131"/>
      <c r="C54" s="132"/>
      <c r="D54" s="13">
        <f t="shared" si="6"/>
        <v>0</v>
      </c>
      <c r="E54" s="13">
        <f t="shared" si="7"/>
        <v>0</v>
      </c>
    </row>
    <row r="55" spans="1:5" ht="20.100000000000001" customHeight="1" x14ac:dyDescent="0.2">
      <c r="A55" s="130"/>
      <c r="B55" s="131"/>
      <c r="C55" s="132"/>
      <c r="D55" s="13">
        <f t="shared" si="6"/>
        <v>0</v>
      </c>
      <c r="E55" s="13">
        <f t="shared" si="7"/>
        <v>0</v>
      </c>
    </row>
    <row r="56" spans="1:5" ht="20.100000000000001" customHeight="1" x14ac:dyDescent="0.2">
      <c r="A56" s="130"/>
      <c r="B56" s="131"/>
      <c r="C56" s="132"/>
      <c r="D56" s="13">
        <f t="shared" si="6"/>
        <v>0</v>
      </c>
      <c r="E56" s="13">
        <f t="shared" si="7"/>
        <v>0</v>
      </c>
    </row>
    <row r="57" spans="1:5" ht="20.100000000000001" customHeight="1" x14ac:dyDescent="0.2">
      <c r="A57" s="130"/>
      <c r="B57" s="131"/>
      <c r="C57" s="132"/>
      <c r="D57" s="13">
        <f t="shared" si="6"/>
        <v>0</v>
      </c>
      <c r="E57" s="13">
        <f t="shared" si="7"/>
        <v>0</v>
      </c>
    </row>
    <row r="58" spans="1:5" ht="20.100000000000001" customHeight="1" x14ac:dyDescent="0.2">
      <c r="A58" s="130"/>
      <c r="B58" s="133"/>
      <c r="C58" s="132"/>
      <c r="D58" s="13">
        <f t="shared" si="6"/>
        <v>0</v>
      </c>
      <c r="E58" s="13">
        <f t="shared" si="7"/>
        <v>0</v>
      </c>
    </row>
    <row r="59" spans="1:5" ht="20.100000000000001" customHeight="1" x14ac:dyDescent="0.2">
      <c r="A59" s="130"/>
      <c r="B59" s="133"/>
      <c r="C59" s="132"/>
      <c r="D59" s="13">
        <f t="shared" si="6"/>
        <v>0</v>
      </c>
      <c r="E59" s="13">
        <f t="shared" si="7"/>
        <v>0</v>
      </c>
    </row>
    <row r="60" spans="1:5" ht="20.100000000000001" customHeight="1" x14ac:dyDescent="0.2">
      <c r="A60" s="130"/>
      <c r="B60" s="133"/>
      <c r="C60" s="132"/>
      <c r="D60" s="13">
        <f t="shared" si="6"/>
        <v>0</v>
      </c>
      <c r="E60" s="13">
        <f t="shared" si="7"/>
        <v>0</v>
      </c>
    </row>
    <row r="61" spans="1:5" ht="20.100000000000001" customHeight="1" x14ac:dyDescent="0.2">
      <c r="A61" s="130"/>
      <c r="B61" s="133"/>
      <c r="C61" s="132"/>
      <c r="D61" s="13">
        <f t="shared" si="4"/>
        <v>0</v>
      </c>
      <c r="E61" s="13">
        <f t="shared" si="5"/>
        <v>0</v>
      </c>
    </row>
    <row r="62" spans="1:5" ht="20.100000000000001" customHeight="1" x14ac:dyDescent="0.2">
      <c r="A62" s="130"/>
      <c r="B62" s="133"/>
      <c r="C62" s="132"/>
      <c r="D62" s="13">
        <f t="shared" si="4"/>
        <v>0</v>
      </c>
      <c r="E62" s="13">
        <f t="shared" si="5"/>
        <v>0</v>
      </c>
    </row>
    <row r="63" spans="1:5" ht="20.100000000000001" customHeight="1" x14ac:dyDescent="0.2">
      <c r="A63" s="130"/>
      <c r="B63" s="133"/>
      <c r="C63" s="132"/>
      <c r="D63" s="13">
        <f t="shared" si="4"/>
        <v>0</v>
      </c>
      <c r="E63" s="13">
        <f t="shared" si="5"/>
        <v>0</v>
      </c>
    </row>
    <row r="64" spans="1:5" ht="20.100000000000001" customHeight="1" x14ac:dyDescent="0.2">
      <c r="A64" s="130"/>
      <c r="B64" s="133"/>
      <c r="C64" s="132"/>
      <c r="D64" s="13">
        <f t="shared" si="4"/>
        <v>0</v>
      </c>
      <c r="E64" s="13">
        <f t="shared" si="5"/>
        <v>0</v>
      </c>
    </row>
    <row r="65" spans="1:5" ht="20.100000000000001" customHeight="1" x14ac:dyDescent="0.2">
      <c r="A65" s="130"/>
      <c r="B65" s="133"/>
      <c r="C65" s="132"/>
      <c r="D65" s="13">
        <f t="shared" si="4"/>
        <v>0</v>
      </c>
      <c r="E65" s="13">
        <f t="shared" si="5"/>
        <v>0</v>
      </c>
    </row>
    <row r="66" spans="1:5" ht="20.100000000000001" customHeight="1" x14ac:dyDescent="0.2">
      <c r="A66" s="130"/>
      <c r="B66" s="133"/>
      <c r="C66" s="132"/>
      <c r="D66" s="13">
        <f t="shared" si="4"/>
        <v>0</v>
      </c>
      <c r="E66" s="13">
        <f t="shared" si="5"/>
        <v>0</v>
      </c>
    </row>
    <row r="67" spans="1:5" ht="20.100000000000001" customHeight="1" x14ac:dyDescent="0.2">
      <c r="A67" s="130"/>
      <c r="B67" s="133"/>
      <c r="C67" s="132"/>
      <c r="D67" s="13">
        <f t="shared" si="4"/>
        <v>0</v>
      </c>
      <c r="E67" s="13">
        <f t="shared" si="5"/>
        <v>0</v>
      </c>
    </row>
    <row r="68" spans="1:5" ht="20.100000000000001" customHeight="1" x14ac:dyDescent="0.2">
      <c r="A68" s="130"/>
      <c r="B68" s="133"/>
      <c r="C68" s="132"/>
      <c r="D68" s="13">
        <f t="shared" si="4"/>
        <v>0</v>
      </c>
      <c r="E68" s="13">
        <f t="shared" si="5"/>
        <v>0</v>
      </c>
    </row>
    <row r="69" spans="1:5" ht="20.100000000000001" customHeight="1" x14ac:dyDescent="0.2">
      <c r="A69" s="130"/>
      <c r="B69" s="133"/>
      <c r="C69" s="132"/>
      <c r="D69" s="13">
        <f t="shared" si="4"/>
        <v>0</v>
      </c>
      <c r="E69" s="13">
        <f t="shared" si="5"/>
        <v>0</v>
      </c>
    </row>
    <row r="70" spans="1:5" ht="20.100000000000001" customHeight="1" x14ac:dyDescent="0.2">
      <c r="A70" s="130"/>
      <c r="B70" s="133"/>
      <c r="C70" s="132"/>
      <c r="D70" s="13">
        <f t="shared" ref="D70:D72" si="8">IFERROR(C70/GG_Empresa,0)</f>
        <v>0</v>
      </c>
      <c r="E70" s="13">
        <f t="shared" ref="E70:E72" si="9">IFERROR(C70/Gastos_Generales_Pesos,0)</f>
        <v>0</v>
      </c>
    </row>
    <row r="71" spans="1:5" ht="20.100000000000001" customHeight="1" x14ac:dyDescent="0.2">
      <c r="A71" s="130"/>
      <c r="B71" s="133"/>
      <c r="C71" s="132"/>
      <c r="D71" s="13">
        <f t="shared" si="8"/>
        <v>0</v>
      </c>
      <c r="E71" s="13">
        <f t="shared" si="9"/>
        <v>0</v>
      </c>
    </row>
    <row r="72" spans="1:5" ht="20.100000000000001" customHeight="1" x14ac:dyDescent="0.2">
      <c r="A72" s="130"/>
      <c r="B72" s="133"/>
      <c r="C72" s="132"/>
      <c r="D72" s="13">
        <f t="shared" si="8"/>
        <v>0</v>
      </c>
      <c r="E72" s="13">
        <f t="shared" si="9"/>
        <v>0</v>
      </c>
    </row>
    <row r="73" spans="1:5" ht="20.100000000000001" customHeight="1" x14ac:dyDescent="0.2">
      <c r="A73" s="130"/>
      <c r="B73" s="133"/>
      <c r="C73" s="132"/>
      <c r="D73" s="13">
        <f t="shared" si="4"/>
        <v>0</v>
      </c>
      <c r="E73" s="13">
        <f t="shared" si="5"/>
        <v>0</v>
      </c>
    </row>
    <row r="74" spans="1:5" ht="20.100000000000001" customHeight="1" x14ac:dyDescent="0.2">
      <c r="A74" s="65"/>
      <c r="E74" s="66"/>
    </row>
    <row r="75" spans="1:5" ht="20.100000000000001" customHeight="1" x14ac:dyDescent="0.2">
      <c r="A75" s="351" t="s">
        <v>600</v>
      </c>
      <c r="B75" s="352"/>
      <c r="C75" s="84">
        <f>ROUND(SUBTOTAL(9,C11:C73),2)</f>
        <v>0</v>
      </c>
      <c r="D75" s="67"/>
      <c r="E75" s="68">
        <f>SUBTOTAL(9,E11:E73)</f>
        <v>0</v>
      </c>
    </row>
    <row r="76" spans="1:5" ht="20.100000000000001" customHeight="1" x14ac:dyDescent="0.2">
      <c r="E76" s="62"/>
    </row>
    <row r="77" spans="1:5" ht="20.100000000000001" customHeight="1" x14ac:dyDescent="0.2">
      <c r="D77" s="62"/>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topLeftCell="A200" zoomScale="90" zoomScaleNormal="90" workbookViewId="0">
      <selection activeCell="E237" sqref="E237"/>
    </sheetView>
  </sheetViews>
  <sheetFormatPr baseColWidth="10" defaultColWidth="11.42578125" defaultRowHeight="12" x14ac:dyDescent="0.2"/>
  <cols>
    <col min="1" max="1" width="46.42578125" style="73" customWidth="1"/>
    <col min="2" max="2" width="11.42578125" style="75"/>
    <col min="3" max="3" width="15.140625" style="73" bestFit="1" customWidth="1"/>
    <col min="4" max="4" width="19" style="73" customWidth="1"/>
    <col min="5" max="5" width="43.7109375" style="73" customWidth="1"/>
    <col min="6" max="8" width="11.42578125" style="73"/>
    <col min="9" max="9" width="24.7109375" style="73" bestFit="1" customWidth="1"/>
    <col min="10" max="16384" width="11.42578125" style="73"/>
  </cols>
  <sheetData>
    <row r="1" spans="1:5" x14ac:dyDescent="0.2">
      <c r="A1" s="72" t="s">
        <v>1004</v>
      </c>
    </row>
    <row r="3" spans="1:5" s="75" customFormat="1" x14ac:dyDescent="0.2">
      <c r="A3" s="74" t="s">
        <v>1016</v>
      </c>
      <c r="B3" s="74" t="s">
        <v>1</v>
      </c>
      <c r="C3" s="74" t="s">
        <v>1003</v>
      </c>
      <c r="D3" s="74" t="s">
        <v>997</v>
      </c>
      <c r="E3" s="74" t="s">
        <v>998</v>
      </c>
    </row>
    <row r="4" spans="1:5" x14ac:dyDescent="0.2">
      <c r="A4" s="76"/>
      <c r="B4" s="74"/>
      <c r="C4" s="77"/>
      <c r="D4" s="76"/>
      <c r="E4" s="76" t="str">
        <f t="shared" ref="E4:E22" si="0">IFERROR(VLOOKUP(D4,Tabla_Indices,5,FALSE),"")</f>
        <v/>
      </c>
    </row>
    <row r="5" spans="1:5" x14ac:dyDescent="0.2">
      <c r="A5" s="76"/>
      <c r="B5" s="74"/>
      <c r="C5" s="77"/>
      <c r="D5" s="76"/>
      <c r="E5" s="76" t="str">
        <f t="shared" si="0"/>
        <v/>
      </c>
    </row>
    <row r="6" spans="1:5" x14ac:dyDescent="0.2">
      <c r="A6" s="76"/>
      <c r="B6" s="74"/>
      <c r="C6" s="77"/>
      <c r="D6" s="76"/>
      <c r="E6" s="76" t="str">
        <f t="shared" si="0"/>
        <v/>
      </c>
    </row>
    <row r="7" spans="1:5" x14ac:dyDescent="0.2">
      <c r="A7" s="76"/>
      <c r="B7" s="74"/>
      <c r="C7" s="77"/>
      <c r="D7" s="76"/>
      <c r="E7" s="76" t="str">
        <f t="shared" si="0"/>
        <v/>
      </c>
    </row>
    <row r="8" spans="1:5" x14ac:dyDescent="0.2">
      <c r="A8" s="76"/>
      <c r="B8" s="74"/>
      <c r="C8" s="77"/>
      <c r="D8" s="76"/>
      <c r="E8" s="76" t="str">
        <f t="shared" si="0"/>
        <v/>
      </c>
    </row>
    <row r="9" spans="1:5" x14ac:dyDescent="0.2">
      <c r="A9" s="76"/>
      <c r="B9" s="74"/>
      <c r="C9" s="77"/>
      <c r="D9" s="76"/>
      <c r="E9" s="76" t="str">
        <f t="shared" si="0"/>
        <v/>
      </c>
    </row>
    <row r="10" spans="1:5" x14ac:dyDescent="0.2">
      <c r="A10" s="76"/>
      <c r="B10" s="74"/>
      <c r="C10" s="77"/>
      <c r="D10" s="76"/>
      <c r="E10" s="76" t="str">
        <f t="shared" si="0"/>
        <v/>
      </c>
    </row>
    <row r="11" spans="1:5" x14ac:dyDescent="0.2">
      <c r="A11" s="76"/>
      <c r="B11" s="74"/>
      <c r="C11" s="77"/>
      <c r="D11" s="76"/>
      <c r="E11" s="76" t="str">
        <f t="shared" si="0"/>
        <v/>
      </c>
    </row>
    <row r="12" spans="1:5" x14ac:dyDescent="0.2">
      <c r="A12" s="76"/>
      <c r="B12" s="74"/>
      <c r="C12" s="77"/>
      <c r="D12" s="76"/>
      <c r="E12" s="76" t="str">
        <f t="shared" si="0"/>
        <v/>
      </c>
    </row>
    <row r="13" spans="1:5" x14ac:dyDescent="0.2">
      <c r="A13" s="76"/>
      <c r="B13" s="74"/>
      <c r="C13" s="77"/>
      <c r="D13" s="76"/>
      <c r="E13" s="76" t="str">
        <f t="shared" si="0"/>
        <v/>
      </c>
    </row>
    <row r="14" spans="1:5" x14ac:dyDescent="0.2">
      <c r="A14" s="76"/>
      <c r="B14" s="74"/>
      <c r="C14" s="77"/>
      <c r="D14" s="76"/>
      <c r="E14" s="76" t="str">
        <f t="shared" si="0"/>
        <v/>
      </c>
    </row>
    <row r="15" spans="1:5" x14ac:dyDescent="0.2">
      <c r="A15" s="76"/>
      <c r="B15" s="74"/>
      <c r="C15" s="77"/>
      <c r="D15" s="76"/>
      <c r="E15" s="76" t="str">
        <f t="shared" si="0"/>
        <v/>
      </c>
    </row>
    <row r="16" spans="1:5" x14ac:dyDescent="0.2">
      <c r="A16" s="76"/>
      <c r="B16" s="74"/>
      <c r="C16" s="77"/>
      <c r="D16" s="76"/>
      <c r="E16" s="76" t="str">
        <f t="shared" si="0"/>
        <v/>
      </c>
    </row>
    <row r="17" spans="1:5" x14ac:dyDescent="0.2">
      <c r="A17" s="76"/>
      <c r="B17" s="74"/>
      <c r="C17" s="77"/>
      <c r="D17" s="76"/>
      <c r="E17" s="76" t="str">
        <f t="shared" si="0"/>
        <v/>
      </c>
    </row>
    <row r="18" spans="1:5" x14ac:dyDescent="0.2">
      <c r="A18" s="76"/>
      <c r="B18" s="74"/>
      <c r="C18" s="77"/>
      <c r="D18" s="76"/>
      <c r="E18" s="76" t="str">
        <f t="shared" si="0"/>
        <v/>
      </c>
    </row>
    <row r="19" spans="1:5" x14ac:dyDescent="0.2">
      <c r="A19" s="76"/>
      <c r="B19" s="74"/>
      <c r="C19" s="77"/>
      <c r="D19" s="76"/>
      <c r="E19" s="76" t="str">
        <f t="shared" si="0"/>
        <v/>
      </c>
    </row>
    <row r="20" spans="1:5" x14ac:dyDescent="0.2">
      <c r="A20" s="76"/>
      <c r="B20" s="74"/>
      <c r="C20" s="77"/>
      <c r="D20" s="76"/>
      <c r="E20" s="76" t="str">
        <f t="shared" si="0"/>
        <v/>
      </c>
    </row>
    <row r="21" spans="1:5" x14ac:dyDescent="0.2">
      <c r="A21" s="76"/>
      <c r="B21" s="74"/>
      <c r="C21" s="77"/>
      <c r="D21" s="76"/>
      <c r="E21" s="76" t="str">
        <f t="shared" si="0"/>
        <v/>
      </c>
    </row>
    <row r="22" spans="1:5" x14ac:dyDescent="0.2">
      <c r="A22" s="76"/>
      <c r="B22" s="74"/>
      <c r="C22" s="77"/>
      <c r="D22" s="76"/>
      <c r="E22" s="76" t="str">
        <f t="shared" si="0"/>
        <v/>
      </c>
    </row>
    <row r="23" spans="1:5" x14ac:dyDescent="0.2">
      <c r="A23" s="76"/>
      <c r="B23" s="74"/>
      <c r="C23" s="77"/>
      <c r="D23" s="76"/>
      <c r="E23" s="76" t="str">
        <f t="shared" ref="E23:E86" si="1">IFERROR(VLOOKUP(D23,Tabla_Indices,5,FALSE),"")</f>
        <v/>
      </c>
    </row>
    <row r="24" spans="1:5" x14ac:dyDescent="0.2">
      <c r="A24" s="76"/>
      <c r="B24" s="74"/>
      <c r="C24" s="77"/>
      <c r="D24" s="76"/>
      <c r="E24" s="76" t="str">
        <f t="shared" si="1"/>
        <v/>
      </c>
    </row>
    <row r="25" spans="1:5" x14ac:dyDescent="0.2">
      <c r="A25" s="76"/>
      <c r="B25" s="74"/>
      <c r="C25" s="77"/>
      <c r="D25" s="76"/>
      <c r="E25" s="76" t="str">
        <f t="shared" si="1"/>
        <v/>
      </c>
    </row>
    <row r="26" spans="1:5" x14ac:dyDescent="0.2">
      <c r="A26" s="76"/>
      <c r="B26" s="74"/>
      <c r="C26" s="77"/>
      <c r="D26" s="76"/>
      <c r="E26" s="76" t="str">
        <f t="shared" si="1"/>
        <v/>
      </c>
    </row>
    <row r="27" spans="1:5" x14ac:dyDescent="0.2">
      <c r="A27" s="76"/>
      <c r="B27" s="74"/>
      <c r="C27" s="77"/>
      <c r="D27" s="76"/>
      <c r="E27" s="76" t="str">
        <f t="shared" si="1"/>
        <v/>
      </c>
    </row>
    <row r="28" spans="1:5" x14ac:dyDescent="0.2">
      <c r="A28" s="76"/>
      <c r="B28" s="74"/>
      <c r="C28" s="77"/>
      <c r="D28" s="76"/>
      <c r="E28" s="76" t="str">
        <f t="shared" si="1"/>
        <v/>
      </c>
    </row>
    <row r="29" spans="1:5" x14ac:dyDescent="0.2">
      <c r="A29" s="76"/>
      <c r="B29" s="74"/>
      <c r="C29" s="77"/>
      <c r="D29" s="76"/>
      <c r="E29" s="76" t="str">
        <f t="shared" si="1"/>
        <v/>
      </c>
    </row>
    <row r="30" spans="1:5" x14ac:dyDescent="0.2">
      <c r="A30" s="76"/>
      <c r="B30" s="74"/>
      <c r="C30" s="77"/>
      <c r="D30" s="76"/>
      <c r="E30" s="76" t="str">
        <f t="shared" si="1"/>
        <v/>
      </c>
    </row>
    <row r="31" spans="1:5" x14ac:dyDescent="0.2">
      <c r="A31" s="76"/>
      <c r="B31" s="74"/>
      <c r="C31" s="77"/>
      <c r="D31" s="76"/>
      <c r="E31" s="76" t="str">
        <f t="shared" si="1"/>
        <v/>
      </c>
    </row>
    <row r="32" spans="1:5" x14ac:dyDescent="0.2">
      <c r="A32" s="76"/>
      <c r="B32" s="74"/>
      <c r="C32" s="77"/>
      <c r="D32" s="76"/>
      <c r="E32" s="76" t="str">
        <f t="shared" si="1"/>
        <v/>
      </c>
    </row>
    <row r="33" spans="1:5" x14ac:dyDescent="0.2">
      <c r="A33" s="76"/>
      <c r="B33" s="74"/>
      <c r="C33" s="77"/>
      <c r="D33" s="76"/>
      <c r="E33" s="76" t="str">
        <f t="shared" si="1"/>
        <v/>
      </c>
    </row>
    <row r="34" spans="1:5" x14ac:dyDescent="0.2">
      <c r="A34" s="76"/>
      <c r="B34" s="74"/>
      <c r="C34" s="77"/>
      <c r="D34" s="76"/>
      <c r="E34" s="76" t="str">
        <f t="shared" si="1"/>
        <v/>
      </c>
    </row>
    <row r="35" spans="1:5" x14ac:dyDescent="0.2">
      <c r="A35" s="76"/>
      <c r="B35" s="74"/>
      <c r="C35" s="77"/>
      <c r="D35" s="76"/>
      <c r="E35" s="76" t="str">
        <f t="shared" si="1"/>
        <v/>
      </c>
    </row>
    <row r="36" spans="1:5" x14ac:dyDescent="0.2">
      <c r="A36" s="76"/>
      <c r="B36" s="74"/>
      <c r="C36" s="77"/>
      <c r="D36" s="76"/>
      <c r="E36" s="76" t="str">
        <f t="shared" si="1"/>
        <v/>
      </c>
    </row>
    <row r="37" spans="1:5" x14ac:dyDescent="0.2">
      <c r="A37" s="76"/>
      <c r="B37" s="74"/>
      <c r="C37" s="77"/>
      <c r="D37" s="76"/>
      <c r="E37" s="76" t="str">
        <f t="shared" si="1"/>
        <v/>
      </c>
    </row>
    <row r="38" spans="1:5" x14ac:dyDescent="0.2">
      <c r="A38" s="76"/>
      <c r="B38" s="74"/>
      <c r="C38" s="77"/>
      <c r="D38" s="76"/>
      <c r="E38" s="76" t="str">
        <f t="shared" si="1"/>
        <v/>
      </c>
    </row>
    <row r="39" spans="1:5" x14ac:dyDescent="0.2">
      <c r="A39" s="76"/>
      <c r="B39" s="74"/>
      <c r="C39" s="77"/>
      <c r="D39" s="76"/>
      <c r="E39" s="76" t="str">
        <f t="shared" si="1"/>
        <v/>
      </c>
    </row>
    <row r="40" spans="1:5" x14ac:dyDescent="0.2">
      <c r="A40" s="76"/>
      <c r="B40" s="74"/>
      <c r="C40" s="77"/>
      <c r="D40" s="76"/>
      <c r="E40" s="76" t="str">
        <f t="shared" si="1"/>
        <v/>
      </c>
    </row>
    <row r="41" spans="1:5" x14ac:dyDescent="0.2">
      <c r="A41" s="76"/>
      <c r="B41" s="74"/>
      <c r="C41" s="77"/>
      <c r="D41" s="76"/>
      <c r="E41" s="76" t="str">
        <f t="shared" si="1"/>
        <v/>
      </c>
    </row>
    <row r="42" spans="1:5" x14ac:dyDescent="0.2">
      <c r="A42" s="76"/>
      <c r="B42" s="74"/>
      <c r="C42" s="77"/>
      <c r="D42" s="76"/>
      <c r="E42" s="76" t="str">
        <f t="shared" si="1"/>
        <v/>
      </c>
    </row>
    <row r="43" spans="1:5" x14ac:dyDescent="0.2">
      <c r="A43" s="76"/>
      <c r="B43" s="74"/>
      <c r="C43" s="77"/>
      <c r="D43" s="76"/>
      <c r="E43" s="76" t="str">
        <f t="shared" si="1"/>
        <v/>
      </c>
    </row>
    <row r="44" spans="1:5" x14ac:dyDescent="0.2">
      <c r="A44" s="76"/>
      <c r="B44" s="74"/>
      <c r="C44" s="77"/>
      <c r="D44" s="76"/>
      <c r="E44" s="76" t="str">
        <f t="shared" si="1"/>
        <v/>
      </c>
    </row>
    <row r="45" spans="1:5" x14ac:dyDescent="0.2">
      <c r="A45" s="76"/>
      <c r="B45" s="74"/>
      <c r="C45" s="77"/>
      <c r="D45" s="76"/>
      <c r="E45" s="76" t="str">
        <f t="shared" si="1"/>
        <v/>
      </c>
    </row>
    <row r="46" spans="1:5" x14ac:dyDescent="0.2">
      <c r="A46" s="76"/>
      <c r="B46" s="74"/>
      <c r="C46" s="77"/>
      <c r="D46" s="76"/>
      <c r="E46" s="76" t="str">
        <f t="shared" si="1"/>
        <v/>
      </c>
    </row>
    <row r="47" spans="1:5" x14ac:dyDescent="0.2">
      <c r="A47" s="76"/>
      <c r="B47" s="74"/>
      <c r="C47" s="77"/>
      <c r="D47" s="76"/>
      <c r="E47" s="76" t="str">
        <f t="shared" si="1"/>
        <v/>
      </c>
    </row>
    <row r="48" spans="1:5" x14ac:dyDescent="0.2">
      <c r="A48" s="76"/>
      <c r="B48" s="74"/>
      <c r="C48" s="77"/>
      <c r="D48" s="76"/>
      <c r="E48" s="76" t="str">
        <f t="shared" si="1"/>
        <v/>
      </c>
    </row>
    <row r="49" spans="1:5" x14ac:dyDescent="0.2">
      <c r="A49" s="76"/>
      <c r="B49" s="74"/>
      <c r="C49" s="77"/>
      <c r="D49" s="76"/>
      <c r="E49" s="76" t="str">
        <f t="shared" si="1"/>
        <v/>
      </c>
    </row>
    <row r="50" spans="1:5" x14ac:dyDescent="0.2">
      <c r="A50" s="76"/>
      <c r="B50" s="74"/>
      <c r="C50" s="77"/>
      <c r="D50" s="76"/>
      <c r="E50" s="76" t="str">
        <f t="shared" si="1"/>
        <v/>
      </c>
    </row>
    <row r="51" spans="1:5" x14ac:dyDescent="0.2">
      <c r="A51" s="76"/>
      <c r="B51" s="74"/>
      <c r="C51" s="77"/>
      <c r="D51" s="76"/>
      <c r="E51" s="76" t="str">
        <f t="shared" si="1"/>
        <v/>
      </c>
    </row>
    <row r="52" spans="1:5" x14ac:dyDescent="0.2">
      <c r="A52" s="76"/>
      <c r="B52" s="74"/>
      <c r="C52" s="77"/>
      <c r="D52" s="76"/>
      <c r="E52" s="76" t="str">
        <f t="shared" si="1"/>
        <v/>
      </c>
    </row>
    <row r="53" spans="1:5" x14ac:dyDescent="0.2">
      <c r="A53" s="76"/>
      <c r="B53" s="74"/>
      <c r="C53" s="77"/>
      <c r="D53" s="76"/>
      <c r="E53" s="76" t="str">
        <f t="shared" si="1"/>
        <v/>
      </c>
    </row>
    <row r="54" spans="1:5" x14ac:dyDescent="0.2">
      <c r="A54" s="76"/>
      <c r="B54" s="74"/>
      <c r="C54" s="77"/>
      <c r="D54" s="76"/>
      <c r="E54" s="76" t="str">
        <f t="shared" si="1"/>
        <v/>
      </c>
    </row>
    <row r="55" spans="1:5" x14ac:dyDescent="0.2">
      <c r="A55" s="76"/>
      <c r="B55" s="74"/>
      <c r="C55" s="77"/>
      <c r="D55" s="76"/>
      <c r="E55" s="76" t="str">
        <f t="shared" si="1"/>
        <v/>
      </c>
    </row>
    <row r="56" spans="1:5" x14ac:dyDescent="0.2">
      <c r="A56" s="76"/>
      <c r="B56" s="74"/>
      <c r="C56" s="77"/>
      <c r="D56" s="76"/>
      <c r="E56" s="76" t="str">
        <f t="shared" si="1"/>
        <v/>
      </c>
    </row>
    <row r="57" spans="1:5" x14ac:dyDescent="0.2">
      <c r="A57" s="76"/>
      <c r="B57" s="74"/>
      <c r="C57" s="77"/>
      <c r="D57" s="76"/>
      <c r="E57" s="76" t="str">
        <f t="shared" si="1"/>
        <v/>
      </c>
    </row>
    <row r="58" spans="1:5" x14ac:dyDescent="0.2">
      <c r="A58" s="76"/>
      <c r="B58" s="74"/>
      <c r="C58" s="77"/>
      <c r="D58" s="76"/>
      <c r="E58" s="76" t="str">
        <f t="shared" si="1"/>
        <v/>
      </c>
    </row>
    <row r="59" spans="1:5" x14ac:dyDescent="0.2">
      <c r="A59" s="76"/>
      <c r="B59" s="74"/>
      <c r="C59" s="77"/>
      <c r="D59" s="76"/>
      <c r="E59" s="76" t="str">
        <f t="shared" si="1"/>
        <v/>
      </c>
    </row>
    <row r="60" spans="1:5" x14ac:dyDescent="0.2">
      <c r="A60" s="76"/>
      <c r="B60" s="74"/>
      <c r="C60" s="77"/>
      <c r="D60" s="76"/>
      <c r="E60" s="76" t="str">
        <f t="shared" si="1"/>
        <v/>
      </c>
    </row>
    <row r="61" spans="1:5" x14ac:dyDescent="0.2">
      <c r="A61" s="76"/>
      <c r="B61" s="74"/>
      <c r="C61" s="77"/>
      <c r="D61" s="76"/>
      <c r="E61" s="76" t="str">
        <f t="shared" si="1"/>
        <v/>
      </c>
    </row>
    <row r="62" spans="1:5" x14ac:dyDescent="0.2">
      <c r="A62" s="76"/>
      <c r="B62" s="74"/>
      <c r="C62" s="77"/>
      <c r="D62" s="76"/>
      <c r="E62" s="76" t="str">
        <f t="shared" si="1"/>
        <v/>
      </c>
    </row>
    <row r="63" spans="1:5" x14ac:dyDescent="0.2">
      <c r="A63" s="76"/>
      <c r="B63" s="74"/>
      <c r="C63" s="77"/>
      <c r="D63" s="76"/>
      <c r="E63" s="76" t="str">
        <f t="shared" si="1"/>
        <v/>
      </c>
    </row>
    <row r="64" spans="1:5" x14ac:dyDescent="0.2">
      <c r="A64" s="76"/>
      <c r="B64" s="74"/>
      <c r="C64" s="77"/>
      <c r="D64" s="76"/>
      <c r="E64" s="76" t="str">
        <f t="shared" si="1"/>
        <v/>
      </c>
    </row>
    <row r="65" spans="1:5" x14ac:dyDescent="0.2">
      <c r="A65" s="76"/>
      <c r="B65" s="74"/>
      <c r="C65" s="77"/>
      <c r="D65" s="76"/>
      <c r="E65" s="76" t="str">
        <f t="shared" si="1"/>
        <v/>
      </c>
    </row>
    <row r="66" spans="1:5" x14ac:dyDescent="0.2">
      <c r="A66" s="76"/>
      <c r="B66" s="74"/>
      <c r="C66" s="77"/>
      <c r="D66" s="76"/>
      <c r="E66" s="76" t="str">
        <f t="shared" si="1"/>
        <v/>
      </c>
    </row>
    <row r="67" spans="1:5" x14ac:dyDescent="0.2">
      <c r="A67" s="76"/>
      <c r="B67" s="74"/>
      <c r="C67" s="77"/>
      <c r="D67" s="76"/>
      <c r="E67" s="76" t="str">
        <f t="shared" si="1"/>
        <v/>
      </c>
    </row>
    <row r="68" spans="1:5" x14ac:dyDescent="0.2">
      <c r="A68" s="76"/>
      <c r="B68" s="74"/>
      <c r="C68" s="77"/>
      <c r="D68" s="76"/>
      <c r="E68" s="76" t="str">
        <f t="shared" si="1"/>
        <v/>
      </c>
    </row>
    <row r="69" spans="1:5" x14ac:dyDescent="0.2">
      <c r="A69" s="76"/>
      <c r="B69" s="74"/>
      <c r="C69" s="77"/>
      <c r="D69" s="76"/>
      <c r="E69" s="76" t="str">
        <f t="shared" si="1"/>
        <v/>
      </c>
    </row>
    <row r="70" spans="1:5" x14ac:dyDescent="0.2">
      <c r="A70" s="76"/>
      <c r="B70" s="74"/>
      <c r="C70" s="77"/>
      <c r="D70" s="76"/>
      <c r="E70" s="76" t="str">
        <f t="shared" si="1"/>
        <v/>
      </c>
    </row>
    <row r="71" spans="1:5" x14ac:dyDescent="0.2">
      <c r="A71" s="76"/>
      <c r="B71" s="74"/>
      <c r="C71" s="77"/>
      <c r="D71" s="76"/>
      <c r="E71" s="76" t="str">
        <f t="shared" si="1"/>
        <v/>
      </c>
    </row>
    <row r="72" spans="1:5" x14ac:dyDescent="0.2">
      <c r="A72" s="76"/>
      <c r="B72" s="74"/>
      <c r="C72" s="77"/>
      <c r="D72" s="76"/>
      <c r="E72" s="76" t="str">
        <f t="shared" si="1"/>
        <v/>
      </c>
    </row>
    <row r="73" spans="1:5" x14ac:dyDescent="0.2">
      <c r="A73" s="76"/>
      <c r="B73" s="74"/>
      <c r="C73" s="77"/>
      <c r="D73" s="76"/>
      <c r="E73" s="76" t="str">
        <f t="shared" si="1"/>
        <v/>
      </c>
    </row>
    <row r="74" spans="1:5" x14ac:dyDescent="0.2">
      <c r="A74" s="76"/>
      <c r="B74" s="74"/>
      <c r="C74" s="77"/>
      <c r="D74" s="76"/>
      <c r="E74" s="76" t="str">
        <f t="shared" si="1"/>
        <v/>
      </c>
    </row>
    <row r="75" spans="1:5" x14ac:dyDescent="0.2">
      <c r="A75" s="76"/>
      <c r="B75" s="74"/>
      <c r="C75" s="77"/>
      <c r="D75" s="76"/>
      <c r="E75" s="76" t="str">
        <f t="shared" si="1"/>
        <v/>
      </c>
    </row>
    <row r="76" spans="1:5" x14ac:dyDescent="0.2">
      <c r="A76" s="76"/>
      <c r="B76" s="74"/>
      <c r="C76" s="77"/>
      <c r="D76" s="76"/>
      <c r="E76" s="76" t="str">
        <f t="shared" si="1"/>
        <v/>
      </c>
    </row>
    <row r="77" spans="1:5" x14ac:dyDescent="0.2">
      <c r="A77" s="76"/>
      <c r="B77" s="74"/>
      <c r="C77" s="77"/>
      <c r="D77" s="76"/>
      <c r="E77" s="76" t="str">
        <f t="shared" si="1"/>
        <v/>
      </c>
    </row>
    <row r="78" spans="1:5" x14ac:dyDescent="0.2">
      <c r="A78" s="76"/>
      <c r="B78" s="74"/>
      <c r="C78" s="77"/>
      <c r="D78" s="76"/>
      <c r="E78" s="76" t="str">
        <f t="shared" si="1"/>
        <v/>
      </c>
    </row>
    <row r="79" spans="1:5" x14ac:dyDescent="0.2">
      <c r="A79" s="76"/>
      <c r="B79" s="74"/>
      <c r="C79" s="77"/>
      <c r="D79" s="76"/>
      <c r="E79" s="76" t="str">
        <f t="shared" si="1"/>
        <v/>
      </c>
    </row>
    <row r="80" spans="1:5" x14ac:dyDescent="0.2">
      <c r="A80" s="76"/>
      <c r="B80" s="74"/>
      <c r="C80" s="77"/>
      <c r="D80" s="76"/>
      <c r="E80" s="76" t="str">
        <f t="shared" si="1"/>
        <v/>
      </c>
    </row>
    <row r="81" spans="1:5" x14ac:dyDescent="0.2">
      <c r="A81" s="76"/>
      <c r="B81" s="74"/>
      <c r="C81" s="77"/>
      <c r="D81" s="76"/>
      <c r="E81" s="76" t="str">
        <f t="shared" si="1"/>
        <v/>
      </c>
    </row>
    <row r="82" spans="1:5" x14ac:dyDescent="0.2">
      <c r="A82" s="76"/>
      <c r="B82" s="74"/>
      <c r="C82" s="77"/>
      <c r="D82" s="76"/>
      <c r="E82" s="76" t="str">
        <f t="shared" si="1"/>
        <v/>
      </c>
    </row>
    <row r="83" spans="1:5" x14ac:dyDescent="0.2">
      <c r="A83" s="76"/>
      <c r="B83" s="74"/>
      <c r="C83" s="77"/>
      <c r="D83" s="76"/>
      <c r="E83" s="76" t="str">
        <f t="shared" si="1"/>
        <v/>
      </c>
    </row>
    <row r="84" spans="1:5" x14ac:dyDescent="0.2">
      <c r="A84" s="76"/>
      <c r="B84" s="74"/>
      <c r="C84" s="77"/>
      <c r="D84" s="76"/>
      <c r="E84" s="76" t="str">
        <f t="shared" si="1"/>
        <v/>
      </c>
    </row>
    <row r="85" spans="1:5" x14ac:dyDescent="0.2">
      <c r="A85" s="76"/>
      <c r="B85" s="74"/>
      <c r="C85" s="77"/>
      <c r="D85" s="76"/>
      <c r="E85" s="76" t="str">
        <f t="shared" si="1"/>
        <v/>
      </c>
    </row>
    <row r="86" spans="1:5" x14ac:dyDescent="0.2">
      <c r="A86" s="76"/>
      <c r="B86" s="74"/>
      <c r="C86" s="77"/>
      <c r="D86" s="76"/>
      <c r="E86" s="76" t="str">
        <f t="shared" si="1"/>
        <v/>
      </c>
    </row>
    <row r="87" spans="1:5" x14ac:dyDescent="0.2">
      <c r="A87" s="76"/>
      <c r="B87" s="74"/>
      <c r="C87" s="77"/>
      <c r="D87" s="76"/>
      <c r="E87" s="76" t="str">
        <f t="shared" ref="E87:E150" si="2">IFERROR(VLOOKUP(D87,Tabla_Indices,5,FALSE),"")</f>
        <v/>
      </c>
    </row>
    <row r="88" spans="1:5" x14ac:dyDescent="0.2">
      <c r="A88" s="76"/>
      <c r="B88" s="74"/>
      <c r="C88" s="77"/>
      <c r="D88" s="76"/>
      <c r="E88" s="76" t="str">
        <f t="shared" si="2"/>
        <v/>
      </c>
    </row>
    <row r="89" spans="1:5" x14ac:dyDescent="0.2">
      <c r="A89" s="76"/>
      <c r="B89" s="74"/>
      <c r="C89" s="77"/>
      <c r="D89" s="76"/>
      <c r="E89" s="76" t="str">
        <f t="shared" si="2"/>
        <v/>
      </c>
    </row>
    <row r="90" spans="1:5" x14ac:dyDescent="0.2">
      <c r="A90" s="76"/>
      <c r="B90" s="74"/>
      <c r="C90" s="77"/>
      <c r="D90" s="76"/>
      <c r="E90" s="76" t="str">
        <f t="shared" si="2"/>
        <v/>
      </c>
    </row>
    <row r="91" spans="1:5" x14ac:dyDescent="0.2">
      <c r="A91" s="76"/>
      <c r="B91" s="74"/>
      <c r="C91" s="77"/>
      <c r="D91" s="76"/>
      <c r="E91" s="76" t="str">
        <f t="shared" si="2"/>
        <v/>
      </c>
    </row>
    <row r="92" spans="1:5" x14ac:dyDescent="0.2">
      <c r="A92" s="76"/>
      <c r="B92" s="74"/>
      <c r="C92" s="77"/>
      <c r="D92" s="76"/>
      <c r="E92" s="76" t="str">
        <f t="shared" si="2"/>
        <v/>
      </c>
    </row>
    <row r="93" spans="1:5" x14ac:dyDescent="0.2">
      <c r="A93" s="76"/>
      <c r="B93" s="74"/>
      <c r="C93" s="77"/>
      <c r="D93" s="76"/>
      <c r="E93" s="76" t="str">
        <f t="shared" si="2"/>
        <v/>
      </c>
    </row>
    <row r="94" spans="1:5" x14ac:dyDescent="0.2">
      <c r="A94" s="76"/>
      <c r="B94" s="74"/>
      <c r="C94" s="77"/>
      <c r="D94" s="76"/>
      <c r="E94" s="76" t="str">
        <f t="shared" si="2"/>
        <v/>
      </c>
    </row>
    <row r="95" spans="1:5" x14ac:dyDescent="0.2">
      <c r="A95" s="76"/>
      <c r="B95" s="74"/>
      <c r="C95" s="77"/>
      <c r="D95" s="76"/>
      <c r="E95" s="76" t="str">
        <f t="shared" si="2"/>
        <v/>
      </c>
    </row>
    <row r="96" spans="1:5" x14ac:dyDescent="0.2">
      <c r="A96" s="76"/>
      <c r="B96" s="74"/>
      <c r="C96" s="77"/>
      <c r="D96" s="76"/>
      <c r="E96" s="76" t="str">
        <f t="shared" si="2"/>
        <v/>
      </c>
    </row>
    <row r="97" spans="1:5" x14ac:dyDescent="0.2">
      <c r="A97" s="76"/>
      <c r="B97" s="74"/>
      <c r="C97" s="77"/>
      <c r="D97" s="76"/>
      <c r="E97" s="76" t="str">
        <f t="shared" si="2"/>
        <v/>
      </c>
    </row>
    <row r="98" spans="1:5" x14ac:dyDescent="0.2">
      <c r="A98" s="76"/>
      <c r="B98" s="74"/>
      <c r="C98" s="77"/>
      <c r="D98" s="76"/>
      <c r="E98" s="76" t="str">
        <f t="shared" si="2"/>
        <v/>
      </c>
    </row>
    <row r="99" spans="1:5" x14ac:dyDescent="0.2">
      <c r="A99" s="76"/>
      <c r="B99" s="74"/>
      <c r="C99" s="77"/>
      <c r="D99" s="76"/>
      <c r="E99" s="76" t="str">
        <f t="shared" si="2"/>
        <v/>
      </c>
    </row>
    <row r="100" spans="1:5" x14ac:dyDescent="0.2">
      <c r="A100" s="76"/>
      <c r="B100" s="74"/>
      <c r="C100" s="77"/>
      <c r="D100" s="76"/>
      <c r="E100" s="76" t="str">
        <f t="shared" si="2"/>
        <v/>
      </c>
    </row>
    <row r="101" spans="1:5" x14ac:dyDescent="0.2">
      <c r="A101" s="76"/>
      <c r="B101" s="74"/>
      <c r="C101" s="77"/>
      <c r="D101" s="76"/>
      <c r="E101" s="76" t="str">
        <f t="shared" si="2"/>
        <v/>
      </c>
    </row>
    <row r="102" spans="1:5" x14ac:dyDescent="0.2">
      <c r="A102" s="76"/>
      <c r="B102" s="74"/>
      <c r="C102" s="77"/>
      <c r="D102" s="76"/>
      <c r="E102" s="76" t="str">
        <f t="shared" si="2"/>
        <v/>
      </c>
    </row>
    <row r="103" spans="1:5" x14ac:dyDescent="0.2">
      <c r="A103" s="76"/>
      <c r="B103" s="74"/>
      <c r="C103" s="77"/>
      <c r="D103" s="76"/>
      <c r="E103" s="76" t="str">
        <f t="shared" si="2"/>
        <v/>
      </c>
    </row>
    <row r="104" spans="1:5" x14ac:dyDescent="0.2">
      <c r="A104" s="76"/>
      <c r="B104" s="74"/>
      <c r="C104" s="77"/>
      <c r="D104" s="76"/>
      <c r="E104" s="76" t="str">
        <f t="shared" si="2"/>
        <v/>
      </c>
    </row>
    <row r="105" spans="1:5" x14ac:dyDescent="0.2">
      <c r="A105" s="76"/>
      <c r="B105" s="74"/>
      <c r="C105" s="77"/>
      <c r="D105" s="76"/>
      <c r="E105" s="76" t="str">
        <f t="shared" si="2"/>
        <v/>
      </c>
    </row>
    <row r="106" spans="1:5" x14ac:dyDescent="0.2">
      <c r="A106" s="76"/>
      <c r="B106" s="74"/>
      <c r="C106" s="77"/>
      <c r="D106" s="76"/>
      <c r="E106" s="76" t="str">
        <f t="shared" si="2"/>
        <v/>
      </c>
    </row>
    <row r="107" spans="1:5" x14ac:dyDescent="0.2">
      <c r="A107" s="76"/>
      <c r="B107" s="74"/>
      <c r="C107" s="77"/>
      <c r="D107" s="76"/>
      <c r="E107" s="76" t="str">
        <f t="shared" si="2"/>
        <v/>
      </c>
    </row>
    <row r="108" spans="1:5" x14ac:dyDescent="0.2">
      <c r="A108" s="76"/>
      <c r="B108" s="74"/>
      <c r="C108" s="77"/>
      <c r="D108" s="76"/>
      <c r="E108" s="76" t="str">
        <f t="shared" si="2"/>
        <v/>
      </c>
    </row>
    <row r="109" spans="1:5" x14ac:dyDescent="0.2">
      <c r="A109" s="76"/>
      <c r="B109" s="74"/>
      <c r="C109" s="77"/>
      <c r="D109" s="76"/>
      <c r="E109" s="76" t="str">
        <f t="shared" si="2"/>
        <v/>
      </c>
    </row>
    <row r="110" spans="1:5" x14ac:dyDescent="0.2">
      <c r="A110" s="76"/>
      <c r="B110" s="74"/>
      <c r="C110" s="77"/>
      <c r="D110" s="76"/>
      <c r="E110" s="76" t="str">
        <f t="shared" si="2"/>
        <v/>
      </c>
    </row>
    <row r="111" spans="1:5" x14ac:dyDescent="0.2">
      <c r="A111" s="76"/>
      <c r="B111" s="74"/>
      <c r="C111" s="77"/>
      <c r="D111" s="76"/>
      <c r="E111" s="76" t="str">
        <f t="shared" si="2"/>
        <v/>
      </c>
    </row>
    <row r="112" spans="1:5" x14ac:dyDescent="0.2">
      <c r="A112" s="76"/>
      <c r="B112" s="74"/>
      <c r="C112" s="77"/>
      <c r="D112" s="76"/>
      <c r="E112" s="76" t="str">
        <f t="shared" si="2"/>
        <v/>
      </c>
    </row>
    <row r="113" spans="1:5" x14ac:dyDescent="0.2">
      <c r="A113" s="76"/>
      <c r="B113" s="74"/>
      <c r="C113" s="77"/>
      <c r="D113" s="76"/>
      <c r="E113" s="76" t="str">
        <f t="shared" si="2"/>
        <v/>
      </c>
    </row>
    <row r="114" spans="1:5" x14ac:dyDescent="0.2">
      <c r="A114" s="76"/>
      <c r="B114" s="74"/>
      <c r="C114" s="77"/>
      <c r="D114" s="76"/>
      <c r="E114" s="76" t="str">
        <f t="shared" si="2"/>
        <v/>
      </c>
    </row>
    <row r="115" spans="1:5" x14ac:dyDescent="0.2">
      <c r="A115" s="76"/>
      <c r="B115" s="74"/>
      <c r="C115" s="77"/>
      <c r="D115" s="76"/>
      <c r="E115" s="76" t="str">
        <f t="shared" si="2"/>
        <v/>
      </c>
    </row>
    <row r="116" spans="1:5" x14ac:dyDescent="0.2">
      <c r="A116" s="76"/>
      <c r="B116" s="74"/>
      <c r="C116" s="77"/>
      <c r="D116" s="76"/>
      <c r="E116" s="76" t="str">
        <f t="shared" si="2"/>
        <v/>
      </c>
    </row>
    <row r="117" spans="1:5" x14ac:dyDescent="0.2">
      <c r="A117" s="76"/>
      <c r="B117" s="74"/>
      <c r="C117" s="77"/>
      <c r="D117" s="76"/>
      <c r="E117" s="76" t="str">
        <f t="shared" si="2"/>
        <v/>
      </c>
    </row>
    <row r="118" spans="1:5" x14ac:dyDescent="0.2">
      <c r="A118" s="76"/>
      <c r="B118" s="74"/>
      <c r="C118" s="77"/>
      <c r="D118" s="76"/>
      <c r="E118" s="76" t="str">
        <f t="shared" si="2"/>
        <v/>
      </c>
    </row>
    <row r="119" spans="1:5" x14ac:dyDescent="0.2">
      <c r="A119" s="76"/>
      <c r="B119" s="74"/>
      <c r="C119" s="77"/>
      <c r="D119" s="76"/>
      <c r="E119" s="76" t="str">
        <f t="shared" si="2"/>
        <v/>
      </c>
    </row>
    <row r="120" spans="1:5" x14ac:dyDescent="0.2">
      <c r="A120" s="76"/>
      <c r="B120" s="74"/>
      <c r="C120" s="77"/>
      <c r="D120" s="76"/>
      <c r="E120" s="76" t="str">
        <f t="shared" si="2"/>
        <v/>
      </c>
    </row>
    <row r="121" spans="1:5" x14ac:dyDescent="0.2">
      <c r="A121" s="76"/>
      <c r="B121" s="74"/>
      <c r="C121" s="77"/>
      <c r="D121" s="76"/>
      <c r="E121" s="76" t="str">
        <f t="shared" si="2"/>
        <v/>
      </c>
    </row>
    <row r="122" spans="1:5" x14ac:dyDescent="0.2">
      <c r="A122" s="76"/>
      <c r="B122" s="74"/>
      <c r="C122" s="77"/>
      <c r="D122" s="76"/>
      <c r="E122" s="76" t="str">
        <f t="shared" si="2"/>
        <v/>
      </c>
    </row>
    <row r="123" spans="1:5" x14ac:dyDescent="0.2">
      <c r="A123" s="76"/>
      <c r="B123" s="74"/>
      <c r="C123" s="77"/>
      <c r="D123" s="76"/>
      <c r="E123" s="76" t="str">
        <f t="shared" si="2"/>
        <v/>
      </c>
    </row>
    <row r="124" spans="1:5" x14ac:dyDescent="0.2">
      <c r="A124" s="76"/>
      <c r="B124" s="74"/>
      <c r="C124" s="77"/>
      <c r="D124" s="76"/>
      <c r="E124" s="76" t="str">
        <f t="shared" si="2"/>
        <v/>
      </c>
    </row>
    <row r="125" spans="1:5" x14ac:dyDescent="0.2">
      <c r="A125" s="76"/>
      <c r="B125" s="74"/>
      <c r="C125" s="77"/>
      <c r="D125" s="76"/>
      <c r="E125" s="76" t="str">
        <f t="shared" si="2"/>
        <v/>
      </c>
    </row>
    <row r="126" spans="1:5" x14ac:dyDescent="0.2">
      <c r="A126" s="76"/>
      <c r="B126" s="74"/>
      <c r="C126" s="77"/>
      <c r="D126" s="76"/>
      <c r="E126" s="76" t="str">
        <f t="shared" si="2"/>
        <v/>
      </c>
    </row>
    <row r="127" spans="1:5" x14ac:dyDescent="0.2">
      <c r="A127" s="76"/>
      <c r="B127" s="74"/>
      <c r="C127" s="77"/>
      <c r="D127" s="76"/>
      <c r="E127" s="76" t="str">
        <f t="shared" si="2"/>
        <v/>
      </c>
    </row>
    <row r="128" spans="1:5" x14ac:dyDescent="0.2">
      <c r="A128" s="76"/>
      <c r="B128" s="74"/>
      <c r="C128" s="77"/>
      <c r="D128" s="76"/>
      <c r="E128" s="76" t="str">
        <f t="shared" si="2"/>
        <v/>
      </c>
    </row>
    <row r="129" spans="1:5" x14ac:dyDescent="0.2">
      <c r="A129" s="76"/>
      <c r="B129" s="74"/>
      <c r="C129" s="77"/>
      <c r="D129" s="76"/>
      <c r="E129" s="76" t="str">
        <f t="shared" si="2"/>
        <v/>
      </c>
    </row>
    <row r="130" spans="1:5" x14ac:dyDescent="0.2">
      <c r="A130" s="76"/>
      <c r="B130" s="74"/>
      <c r="C130" s="77"/>
      <c r="D130" s="76"/>
      <c r="E130" s="76" t="str">
        <f t="shared" si="2"/>
        <v/>
      </c>
    </row>
    <row r="131" spans="1:5" x14ac:dyDescent="0.2">
      <c r="A131" s="76"/>
      <c r="B131" s="74"/>
      <c r="C131" s="77"/>
      <c r="D131" s="76"/>
      <c r="E131" s="76" t="str">
        <f t="shared" si="2"/>
        <v/>
      </c>
    </row>
    <row r="132" spans="1:5" x14ac:dyDescent="0.2">
      <c r="A132" s="76"/>
      <c r="B132" s="74"/>
      <c r="C132" s="77"/>
      <c r="D132" s="76"/>
      <c r="E132" s="76" t="str">
        <f t="shared" si="2"/>
        <v/>
      </c>
    </row>
    <row r="133" spans="1:5" x14ac:dyDescent="0.2">
      <c r="A133" s="76"/>
      <c r="B133" s="74"/>
      <c r="C133" s="77"/>
      <c r="D133" s="76"/>
      <c r="E133" s="76" t="str">
        <f t="shared" si="2"/>
        <v/>
      </c>
    </row>
    <row r="134" spans="1:5" x14ac:dyDescent="0.2">
      <c r="A134" s="76"/>
      <c r="B134" s="74"/>
      <c r="C134" s="77"/>
      <c r="D134" s="76"/>
      <c r="E134" s="76" t="str">
        <f t="shared" si="2"/>
        <v/>
      </c>
    </row>
    <row r="135" spans="1:5" x14ac:dyDescent="0.2">
      <c r="A135" s="76"/>
      <c r="B135" s="74"/>
      <c r="C135" s="77"/>
      <c r="D135" s="76"/>
      <c r="E135" s="76" t="str">
        <f t="shared" si="2"/>
        <v/>
      </c>
    </row>
    <row r="136" spans="1:5" x14ac:dyDescent="0.2">
      <c r="A136" s="76"/>
      <c r="B136" s="74"/>
      <c r="C136" s="77"/>
      <c r="D136" s="76"/>
      <c r="E136" s="76" t="str">
        <f t="shared" si="2"/>
        <v/>
      </c>
    </row>
    <row r="137" spans="1:5" x14ac:dyDescent="0.2">
      <c r="A137" s="76"/>
      <c r="B137" s="74"/>
      <c r="C137" s="77"/>
      <c r="D137" s="76"/>
      <c r="E137" s="76" t="str">
        <f t="shared" si="2"/>
        <v/>
      </c>
    </row>
    <row r="138" spans="1:5" x14ac:dyDescent="0.2">
      <c r="A138" s="76"/>
      <c r="B138" s="74"/>
      <c r="C138" s="77"/>
      <c r="D138" s="76"/>
      <c r="E138" s="76" t="str">
        <f t="shared" si="2"/>
        <v/>
      </c>
    </row>
    <row r="139" spans="1:5" x14ac:dyDescent="0.2">
      <c r="A139" s="76"/>
      <c r="B139" s="74"/>
      <c r="C139" s="77"/>
      <c r="D139" s="76"/>
      <c r="E139" s="76" t="str">
        <f t="shared" si="2"/>
        <v/>
      </c>
    </row>
    <row r="140" spans="1:5" x14ac:dyDescent="0.2">
      <c r="A140" s="76"/>
      <c r="B140" s="74"/>
      <c r="C140" s="77"/>
      <c r="D140" s="76"/>
      <c r="E140" s="76" t="str">
        <f t="shared" si="2"/>
        <v/>
      </c>
    </row>
    <row r="141" spans="1:5" x14ac:dyDescent="0.2">
      <c r="A141" s="76"/>
      <c r="B141" s="74"/>
      <c r="C141" s="77"/>
      <c r="D141" s="76"/>
      <c r="E141" s="76" t="str">
        <f t="shared" si="2"/>
        <v/>
      </c>
    </row>
    <row r="142" spans="1:5" x14ac:dyDescent="0.2">
      <c r="A142" s="76"/>
      <c r="B142" s="74"/>
      <c r="C142" s="77"/>
      <c r="D142" s="76"/>
      <c r="E142" s="76" t="str">
        <f t="shared" si="2"/>
        <v/>
      </c>
    </row>
    <row r="143" spans="1:5" x14ac:dyDescent="0.2">
      <c r="A143" s="76"/>
      <c r="B143" s="74"/>
      <c r="C143" s="77"/>
      <c r="D143" s="76"/>
      <c r="E143" s="76" t="str">
        <f t="shared" si="2"/>
        <v/>
      </c>
    </row>
    <row r="144" spans="1:5" x14ac:dyDescent="0.2">
      <c r="A144" s="76"/>
      <c r="B144" s="74"/>
      <c r="C144" s="77"/>
      <c r="D144" s="76"/>
      <c r="E144" s="76" t="str">
        <f t="shared" si="2"/>
        <v/>
      </c>
    </row>
    <row r="145" spans="1:5" x14ac:dyDescent="0.2">
      <c r="A145" s="76"/>
      <c r="B145" s="74"/>
      <c r="C145" s="77"/>
      <c r="D145" s="76"/>
      <c r="E145" s="76" t="str">
        <f t="shared" si="2"/>
        <v/>
      </c>
    </row>
    <row r="146" spans="1:5" x14ac:dyDescent="0.2">
      <c r="A146" s="76"/>
      <c r="B146" s="74"/>
      <c r="C146" s="77"/>
      <c r="D146" s="76"/>
      <c r="E146" s="76" t="str">
        <f t="shared" si="2"/>
        <v/>
      </c>
    </row>
    <row r="147" spans="1:5" x14ac:dyDescent="0.2">
      <c r="A147" s="76"/>
      <c r="B147" s="74"/>
      <c r="C147" s="77"/>
      <c r="D147" s="76"/>
      <c r="E147" s="76" t="str">
        <f t="shared" si="2"/>
        <v/>
      </c>
    </row>
    <row r="148" spans="1:5" x14ac:dyDescent="0.2">
      <c r="A148" s="76"/>
      <c r="B148" s="74"/>
      <c r="C148" s="77"/>
      <c r="D148" s="76"/>
      <c r="E148" s="76" t="str">
        <f t="shared" si="2"/>
        <v/>
      </c>
    </row>
    <row r="149" spans="1:5" x14ac:dyDescent="0.2">
      <c r="A149" s="76"/>
      <c r="B149" s="74"/>
      <c r="C149" s="77"/>
      <c r="D149" s="76"/>
      <c r="E149" s="76" t="str">
        <f t="shared" si="2"/>
        <v/>
      </c>
    </row>
    <row r="150" spans="1:5" x14ac:dyDescent="0.2">
      <c r="A150" s="76"/>
      <c r="B150" s="74"/>
      <c r="C150" s="77"/>
      <c r="D150" s="76"/>
      <c r="E150" s="76" t="str">
        <f t="shared" si="2"/>
        <v/>
      </c>
    </row>
    <row r="151" spans="1:5" x14ac:dyDescent="0.2">
      <c r="A151" s="76"/>
      <c r="B151" s="74"/>
      <c r="C151" s="77"/>
      <c r="D151" s="76"/>
      <c r="E151" s="76" t="str">
        <f t="shared" ref="E151:E214" si="3">IFERROR(VLOOKUP(D151,Tabla_Indices,5,FALSE),"")</f>
        <v/>
      </c>
    </row>
    <row r="152" spans="1:5" x14ac:dyDescent="0.2">
      <c r="A152" s="76"/>
      <c r="B152" s="74"/>
      <c r="C152" s="77"/>
      <c r="D152" s="76"/>
      <c r="E152" s="76" t="str">
        <f t="shared" si="3"/>
        <v/>
      </c>
    </row>
    <row r="153" spans="1:5" x14ac:dyDescent="0.2">
      <c r="A153" s="76"/>
      <c r="B153" s="74"/>
      <c r="C153" s="77"/>
      <c r="D153" s="76"/>
      <c r="E153" s="76" t="str">
        <f t="shared" si="3"/>
        <v/>
      </c>
    </row>
    <row r="154" spans="1:5" x14ac:dyDescent="0.2">
      <c r="A154" s="76"/>
      <c r="B154" s="74"/>
      <c r="C154" s="77"/>
      <c r="D154" s="76"/>
      <c r="E154" s="76" t="str">
        <f t="shared" si="3"/>
        <v/>
      </c>
    </row>
    <row r="155" spans="1:5" x14ac:dyDescent="0.2">
      <c r="A155" s="76"/>
      <c r="B155" s="74"/>
      <c r="C155" s="77"/>
      <c r="D155" s="76"/>
      <c r="E155" s="76" t="str">
        <f t="shared" si="3"/>
        <v/>
      </c>
    </row>
    <row r="156" spans="1:5" x14ac:dyDescent="0.2">
      <c r="A156" s="76"/>
      <c r="B156" s="74"/>
      <c r="C156" s="77"/>
      <c r="D156" s="76"/>
      <c r="E156" s="76" t="str">
        <f t="shared" si="3"/>
        <v/>
      </c>
    </row>
    <row r="157" spans="1:5" x14ac:dyDescent="0.2">
      <c r="A157" s="76"/>
      <c r="B157" s="74"/>
      <c r="C157" s="77"/>
      <c r="D157" s="76"/>
      <c r="E157" s="76" t="str">
        <f t="shared" si="3"/>
        <v/>
      </c>
    </row>
    <row r="158" spans="1:5" x14ac:dyDescent="0.2">
      <c r="A158" s="76"/>
      <c r="B158" s="74"/>
      <c r="C158" s="77"/>
      <c r="D158" s="76"/>
      <c r="E158" s="76" t="str">
        <f t="shared" si="3"/>
        <v/>
      </c>
    </row>
    <row r="159" spans="1:5" x14ac:dyDescent="0.2">
      <c r="A159" s="76"/>
      <c r="B159" s="74"/>
      <c r="C159" s="77"/>
      <c r="D159" s="76"/>
      <c r="E159" s="76" t="str">
        <f t="shared" si="3"/>
        <v/>
      </c>
    </row>
    <row r="160" spans="1:5" x14ac:dyDescent="0.2">
      <c r="A160" s="76"/>
      <c r="B160" s="74"/>
      <c r="C160" s="77"/>
      <c r="D160" s="76"/>
      <c r="E160" s="76" t="str">
        <f t="shared" si="3"/>
        <v/>
      </c>
    </row>
    <row r="161" spans="1:5" x14ac:dyDescent="0.2">
      <c r="A161" s="76"/>
      <c r="B161" s="74"/>
      <c r="C161" s="77"/>
      <c r="D161" s="76"/>
      <c r="E161" s="76" t="str">
        <f t="shared" si="3"/>
        <v/>
      </c>
    </row>
    <row r="162" spans="1:5" x14ac:dyDescent="0.2">
      <c r="A162" s="76"/>
      <c r="B162" s="74"/>
      <c r="C162" s="77"/>
      <c r="D162" s="76"/>
      <c r="E162" s="76" t="str">
        <f t="shared" si="3"/>
        <v/>
      </c>
    </row>
    <row r="163" spans="1:5" x14ac:dyDescent="0.2">
      <c r="A163" s="76"/>
      <c r="B163" s="74"/>
      <c r="C163" s="77"/>
      <c r="D163" s="76"/>
      <c r="E163" s="76" t="str">
        <f t="shared" si="3"/>
        <v/>
      </c>
    </row>
    <row r="164" spans="1:5" x14ac:dyDescent="0.2">
      <c r="A164" s="76"/>
      <c r="B164" s="74"/>
      <c r="C164" s="77"/>
      <c r="D164" s="76"/>
      <c r="E164" s="76" t="str">
        <f t="shared" si="3"/>
        <v/>
      </c>
    </row>
    <row r="165" spans="1:5" x14ac:dyDescent="0.2">
      <c r="A165" s="76"/>
      <c r="B165" s="74"/>
      <c r="C165" s="77"/>
      <c r="D165" s="76"/>
      <c r="E165" s="76" t="str">
        <f t="shared" si="3"/>
        <v/>
      </c>
    </row>
    <row r="166" spans="1:5" x14ac:dyDescent="0.2">
      <c r="A166" s="76"/>
      <c r="B166" s="74"/>
      <c r="C166" s="77"/>
      <c r="D166" s="76"/>
      <c r="E166" s="76" t="str">
        <f t="shared" si="3"/>
        <v/>
      </c>
    </row>
    <row r="167" spans="1:5" x14ac:dyDescent="0.2">
      <c r="A167" s="76"/>
      <c r="B167" s="74"/>
      <c r="C167" s="77"/>
      <c r="D167" s="76"/>
      <c r="E167" s="76" t="str">
        <f t="shared" si="3"/>
        <v/>
      </c>
    </row>
    <row r="168" spans="1:5" x14ac:dyDescent="0.2">
      <c r="A168" s="76"/>
      <c r="B168" s="74"/>
      <c r="C168" s="77"/>
      <c r="D168" s="76"/>
      <c r="E168" s="76" t="str">
        <f t="shared" si="3"/>
        <v/>
      </c>
    </row>
    <row r="169" spans="1:5" x14ac:dyDescent="0.2">
      <c r="A169" s="76"/>
      <c r="B169" s="74"/>
      <c r="C169" s="77"/>
      <c r="D169" s="76"/>
      <c r="E169" s="76" t="str">
        <f t="shared" si="3"/>
        <v/>
      </c>
    </row>
    <row r="170" spans="1:5" x14ac:dyDescent="0.2">
      <c r="A170" s="76"/>
      <c r="B170" s="74"/>
      <c r="C170" s="77"/>
      <c r="D170" s="76"/>
      <c r="E170" s="76" t="str">
        <f t="shared" si="3"/>
        <v/>
      </c>
    </row>
    <row r="171" spans="1:5" x14ac:dyDescent="0.2">
      <c r="A171" s="76"/>
      <c r="B171" s="74"/>
      <c r="C171" s="77"/>
      <c r="D171" s="76"/>
      <c r="E171" s="76" t="str">
        <f t="shared" si="3"/>
        <v/>
      </c>
    </row>
    <row r="172" spans="1:5" x14ac:dyDescent="0.2">
      <c r="A172" s="76"/>
      <c r="B172" s="74"/>
      <c r="C172" s="77"/>
      <c r="D172" s="76"/>
      <c r="E172" s="76" t="str">
        <f t="shared" si="3"/>
        <v/>
      </c>
    </row>
    <row r="173" spans="1:5" x14ac:dyDescent="0.2">
      <c r="A173" s="76"/>
      <c r="B173" s="74"/>
      <c r="C173" s="77"/>
      <c r="D173" s="76"/>
      <c r="E173" s="76" t="str">
        <f t="shared" si="3"/>
        <v/>
      </c>
    </row>
    <row r="174" spans="1:5" x14ac:dyDescent="0.2">
      <c r="A174" s="76"/>
      <c r="B174" s="74"/>
      <c r="C174" s="77"/>
      <c r="D174" s="76"/>
      <c r="E174" s="76" t="str">
        <f t="shared" si="3"/>
        <v/>
      </c>
    </row>
    <row r="175" spans="1:5" x14ac:dyDescent="0.2">
      <c r="A175" s="76"/>
      <c r="B175" s="74"/>
      <c r="C175" s="77"/>
      <c r="D175" s="76"/>
      <c r="E175" s="76" t="str">
        <f t="shared" si="3"/>
        <v/>
      </c>
    </row>
    <row r="176" spans="1:5" x14ac:dyDescent="0.2">
      <c r="A176" s="76"/>
      <c r="B176" s="74"/>
      <c r="C176" s="77"/>
      <c r="D176" s="76"/>
      <c r="E176" s="76" t="str">
        <f t="shared" si="3"/>
        <v/>
      </c>
    </row>
    <row r="177" spans="1:5" x14ac:dyDescent="0.2">
      <c r="A177" s="76"/>
      <c r="B177" s="74"/>
      <c r="C177" s="77"/>
      <c r="D177" s="76"/>
      <c r="E177" s="76" t="str">
        <f t="shared" si="3"/>
        <v/>
      </c>
    </row>
    <row r="178" spans="1:5" x14ac:dyDescent="0.2">
      <c r="A178" s="76"/>
      <c r="B178" s="74"/>
      <c r="C178" s="77"/>
      <c r="D178" s="76"/>
      <c r="E178" s="76" t="str">
        <f t="shared" si="3"/>
        <v/>
      </c>
    </row>
    <row r="179" spans="1:5" x14ac:dyDescent="0.2">
      <c r="A179" s="76"/>
      <c r="B179" s="74"/>
      <c r="C179" s="77"/>
      <c r="D179" s="76"/>
      <c r="E179" s="76" t="str">
        <f t="shared" si="3"/>
        <v/>
      </c>
    </row>
    <row r="180" spans="1:5" x14ac:dyDescent="0.2">
      <c r="A180" s="76"/>
      <c r="B180" s="74"/>
      <c r="C180" s="77"/>
      <c r="D180" s="76"/>
      <c r="E180" s="76" t="str">
        <f t="shared" si="3"/>
        <v/>
      </c>
    </row>
    <row r="181" spans="1:5" x14ac:dyDescent="0.2">
      <c r="A181" s="76"/>
      <c r="B181" s="74"/>
      <c r="C181" s="77"/>
      <c r="D181" s="76"/>
      <c r="E181" s="76" t="str">
        <f t="shared" si="3"/>
        <v/>
      </c>
    </row>
    <row r="182" spans="1:5" x14ac:dyDescent="0.2">
      <c r="A182" s="76"/>
      <c r="B182" s="74"/>
      <c r="C182" s="77"/>
      <c r="D182" s="76"/>
      <c r="E182" s="76" t="str">
        <f t="shared" si="3"/>
        <v/>
      </c>
    </row>
    <row r="183" spans="1:5" x14ac:dyDescent="0.2">
      <c r="A183" s="76"/>
      <c r="B183" s="74"/>
      <c r="C183" s="77"/>
      <c r="D183" s="76"/>
      <c r="E183" s="76" t="str">
        <f t="shared" si="3"/>
        <v/>
      </c>
    </row>
    <row r="184" spans="1:5" x14ac:dyDescent="0.2">
      <c r="A184" s="76"/>
      <c r="B184" s="74"/>
      <c r="C184" s="77"/>
      <c r="D184" s="76"/>
      <c r="E184" s="76" t="str">
        <f t="shared" si="3"/>
        <v/>
      </c>
    </row>
    <row r="185" spans="1:5" x14ac:dyDescent="0.2">
      <c r="A185" s="76"/>
      <c r="B185" s="74"/>
      <c r="C185" s="77"/>
      <c r="D185" s="76"/>
      <c r="E185" s="76" t="str">
        <f t="shared" si="3"/>
        <v/>
      </c>
    </row>
    <row r="186" spans="1:5" x14ac:dyDescent="0.2">
      <c r="A186" s="76"/>
      <c r="B186" s="74"/>
      <c r="C186" s="77"/>
      <c r="D186" s="76"/>
      <c r="E186" s="76" t="str">
        <f t="shared" si="3"/>
        <v/>
      </c>
    </row>
    <row r="187" spans="1:5" x14ac:dyDescent="0.2">
      <c r="A187" s="76"/>
      <c r="B187" s="74"/>
      <c r="C187" s="77"/>
      <c r="D187" s="76"/>
      <c r="E187" s="76" t="str">
        <f t="shared" si="3"/>
        <v/>
      </c>
    </row>
    <row r="188" spans="1:5" x14ac:dyDescent="0.2">
      <c r="A188" s="76"/>
      <c r="B188" s="74"/>
      <c r="C188" s="77"/>
      <c r="D188" s="76"/>
      <c r="E188" s="76" t="str">
        <f t="shared" si="3"/>
        <v/>
      </c>
    </row>
    <row r="189" spans="1:5" x14ac:dyDescent="0.2">
      <c r="A189" s="76"/>
      <c r="B189" s="74"/>
      <c r="C189" s="77"/>
      <c r="D189" s="76"/>
      <c r="E189" s="76" t="str">
        <f t="shared" si="3"/>
        <v/>
      </c>
    </row>
    <row r="190" spans="1:5" x14ac:dyDescent="0.2">
      <c r="A190" s="76"/>
      <c r="B190" s="74"/>
      <c r="C190" s="77"/>
      <c r="D190" s="76"/>
      <c r="E190" s="76" t="str">
        <f t="shared" si="3"/>
        <v/>
      </c>
    </row>
    <row r="191" spans="1:5" x14ac:dyDescent="0.2">
      <c r="A191" s="76"/>
      <c r="B191" s="74"/>
      <c r="C191" s="77"/>
      <c r="D191" s="76"/>
      <c r="E191" s="76" t="str">
        <f t="shared" si="3"/>
        <v/>
      </c>
    </row>
    <row r="192" spans="1:5" x14ac:dyDescent="0.2">
      <c r="A192" s="76"/>
      <c r="B192" s="74"/>
      <c r="C192" s="77"/>
      <c r="D192" s="76"/>
      <c r="E192" s="76" t="str">
        <f t="shared" si="3"/>
        <v/>
      </c>
    </row>
    <row r="193" spans="1:5" x14ac:dyDescent="0.2">
      <c r="A193" s="76"/>
      <c r="B193" s="74"/>
      <c r="C193" s="77"/>
      <c r="D193" s="76"/>
      <c r="E193" s="76" t="str">
        <f t="shared" si="3"/>
        <v/>
      </c>
    </row>
    <row r="194" spans="1:5" x14ac:dyDescent="0.2">
      <c r="A194" s="76"/>
      <c r="B194" s="74"/>
      <c r="C194" s="77"/>
      <c r="D194" s="76"/>
      <c r="E194" s="76" t="str">
        <f t="shared" si="3"/>
        <v/>
      </c>
    </row>
    <row r="195" spans="1:5" x14ac:dyDescent="0.2">
      <c r="A195" s="76"/>
      <c r="B195" s="74"/>
      <c r="C195" s="77"/>
      <c r="D195" s="76"/>
      <c r="E195" s="76" t="str">
        <f t="shared" si="3"/>
        <v/>
      </c>
    </row>
    <row r="196" spans="1:5" x14ac:dyDescent="0.2">
      <c r="A196" s="76"/>
      <c r="B196" s="74"/>
      <c r="C196" s="77"/>
      <c r="D196" s="76"/>
      <c r="E196" s="76" t="str">
        <f t="shared" si="3"/>
        <v/>
      </c>
    </row>
    <row r="197" spans="1:5" x14ac:dyDescent="0.2">
      <c r="A197" s="76"/>
      <c r="B197" s="74"/>
      <c r="C197" s="77"/>
      <c r="D197" s="76"/>
      <c r="E197" s="76" t="str">
        <f t="shared" si="3"/>
        <v/>
      </c>
    </row>
    <row r="198" spans="1:5" x14ac:dyDescent="0.2">
      <c r="A198" s="76"/>
      <c r="B198" s="74"/>
      <c r="C198" s="77"/>
      <c r="D198" s="76"/>
      <c r="E198" s="76" t="str">
        <f t="shared" si="3"/>
        <v/>
      </c>
    </row>
    <row r="199" spans="1:5" x14ac:dyDescent="0.2">
      <c r="A199" s="76"/>
      <c r="B199" s="74"/>
      <c r="C199" s="77"/>
      <c r="D199" s="76"/>
      <c r="E199" s="76" t="str">
        <f t="shared" si="3"/>
        <v/>
      </c>
    </row>
    <row r="200" spans="1:5" x14ac:dyDescent="0.2">
      <c r="A200" s="76"/>
      <c r="B200" s="74"/>
      <c r="C200" s="77"/>
      <c r="D200" s="76"/>
      <c r="E200" s="76" t="str">
        <f t="shared" si="3"/>
        <v/>
      </c>
    </row>
    <row r="201" spans="1:5" x14ac:dyDescent="0.2">
      <c r="A201" s="76"/>
      <c r="B201" s="74"/>
      <c r="C201" s="77"/>
      <c r="D201" s="76"/>
      <c r="E201" s="76" t="str">
        <f t="shared" si="3"/>
        <v/>
      </c>
    </row>
    <row r="202" spans="1:5" x14ac:dyDescent="0.2">
      <c r="A202" s="76"/>
      <c r="B202" s="74"/>
      <c r="C202" s="77"/>
      <c r="D202" s="76"/>
      <c r="E202" s="76" t="str">
        <f t="shared" si="3"/>
        <v/>
      </c>
    </row>
    <row r="203" spans="1:5" x14ac:dyDescent="0.2">
      <c r="A203" s="76"/>
      <c r="B203" s="74"/>
      <c r="C203" s="77"/>
      <c r="D203" s="76"/>
      <c r="E203" s="76" t="str">
        <f t="shared" si="3"/>
        <v/>
      </c>
    </row>
    <row r="204" spans="1:5" x14ac:dyDescent="0.2">
      <c r="A204" s="76"/>
      <c r="B204" s="74"/>
      <c r="C204" s="77"/>
      <c r="D204" s="76"/>
      <c r="E204" s="76" t="str">
        <f t="shared" si="3"/>
        <v/>
      </c>
    </row>
    <row r="205" spans="1:5" x14ac:dyDescent="0.2">
      <c r="A205" s="76"/>
      <c r="B205" s="74"/>
      <c r="C205" s="77"/>
      <c r="D205" s="76"/>
      <c r="E205" s="76" t="str">
        <f t="shared" si="3"/>
        <v/>
      </c>
    </row>
    <row r="206" spans="1:5" x14ac:dyDescent="0.2">
      <c r="A206" s="76"/>
      <c r="B206" s="74"/>
      <c r="C206" s="77"/>
      <c r="D206" s="76"/>
      <c r="E206" s="76" t="str">
        <f t="shared" si="3"/>
        <v/>
      </c>
    </row>
    <row r="207" spans="1:5" x14ac:dyDescent="0.2">
      <c r="A207" s="76"/>
      <c r="B207" s="74"/>
      <c r="C207" s="77"/>
      <c r="D207" s="76"/>
      <c r="E207" s="76" t="str">
        <f t="shared" si="3"/>
        <v/>
      </c>
    </row>
    <row r="208" spans="1:5" x14ac:dyDescent="0.2">
      <c r="A208" s="76"/>
      <c r="B208" s="74"/>
      <c r="C208" s="77"/>
      <c r="D208" s="76"/>
      <c r="E208" s="76" t="str">
        <f t="shared" si="3"/>
        <v/>
      </c>
    </row>
    <row r="209" spans="1:5" x14ac:dyDescent="0.2">
      <c r="A209" s="76"/>
      <c r="B209" s="74"/>
      <c r="C209" s="77"/>
      <c r="D209" s="76"/>
      <c r="E209" s="76" t="str">
        <f t="shared" si="3"/>
        <v/>
      </c>
    </row>
    <row r="210" spans="1:5" x14ac:dyDescent="0.2">
      <c r="A210" s="76"/>
      <c r="B210" s="74"/>
      <c r="C210" s="77"/>
      <c r="D210" s="76"/>
      <c r="E210" s="76" t="str">
        <f t="shared" si="3"/>
        <v/>
      </c>
    </row>
    <row r="211" spans="1:5" x14ac:dyDescent="0.2">
      <c r="A211" s="76"/>
      <c r="B211" s="74"/>
      <c r="C211" s="77"/>
      <c r="D211" s="76"/>
      <c r="E211" s="76" t="str">
        <f t="shared" si="3"/>
        <v/>
      </c>
    </row>
    <row r="212" spans="1:5" x14ac:dyDescent="0.2">
      <c r="A212" s="76"/>
      <c r="B212" s="74"/>
      <c r="C212" s="77"/>
      <c r="D212" s="76"/>
      <c r="E212" s="76" t="str">
        <f t="shared" si="3"/>
        <v/>
      </c>
    </row>
    <row r="213" spans="1:5" x14ac:dyDescent="0.2">
      <c r="A213" s="76"/>
      <c r="B213" s="74"/>
      <c r="C213" s="77"/>
      <c r="D213" s="76"/>
      <c r="E213" s="76" t="str">
        <f t="shared" si="3"/>
        <v/>
      </c>
    </row>
    <row r="214" spans="1:5" x14ac:dyDescent="0.2">
      <c r="A214" s="76"/>
      <c r="B214" s="74"/>
      <c r="C214" s="77"/>
      <c r="D214" s="76"/>
      <c r="E214" s="76" t="str">
        <f t="shared" si="3"/>
        <v/>
      </c>
    </row>
    <row r="215" spans="1:5" x14ac:dyDescent="0.2">
      <c r="A215" s="76"/>
      <c r="B215" s="74"/>
      <c r="C215" s="77"/>
      <c r="D215" s="76"/>
      <c r="E215" s="76" t="str">
        <f t="shared" ref="E215:E239" si="4">IFERROR(VLOOKUP(D215,Tabla_Indices,5,FALSE),"")</f>
        <v/>
      </c>
    </row>
    <row r="216" spans="1:5" x14ac:dyDescent="0.2">
      <c r="A216" s="76"/>
      <c r="B216" s="74"/>
      <c r="C216" s="77"/>
      <c r="D216" s="76"/>
      <c r="E216" s="76" t="str">
        <f t="shared" si="4"/>
        <v/>
      </c>
    </row>
    <row r="217" spans="1:5" x14ac:dyDescent="0.2">
      <c r="A217" s="76"/>
      <c r="B217" s="74"/>
      <c r="C217" s="77"/>
      <c r="D217" s="76"/>
      <c r="E217" s="76" t="str">
        <f t="shared" si="4"/>
        <v/>
      </c>
    </row>
    <row r="218" spans="1:5" x14ac:dyDescent="0.2">
      <c r="A218" s="76"/>
      <c r="B218" s="74"/>
      <c r="C218" s="77"/>
      <c r="D218" s="76"/>
      <c r="E218" s="76" t="str">
        <f t="shared" si="4"/>
        <v/>
      </c>
    </row>
    <row r="219" spans="1:5" x14ac:dyDescent="0.2">
      <c r="A219" s="76"/>
      <c r="B219" s="74"/>
      <c r="C219" s="77"/>
      <c r="D219" s="76"/>
      <c r="E219" s="76" t="str">
        <f t="shared" si="4"/>
        <v/>
      </c>
    </row>
    <row r="220" spans="1:5" x14ac:dyDescent="0.2">
      <c r="A220" s="76"/>
      <c r="B220" s="74"/>
      <c r="C220" s="77"/>
      <c r="D220" s="76"/>
      <c r="E220" s="76" t="str">
        <f t="shared" si="4"/>
        <v/>
      </c>
    </row>
    <row r="221" spans="1:5" x14ac:dyDescent="0.2">
      <c r="A221" s="76"/>
      <c r="B221" s="74"/>
      <c r="C221" s="77"/>
      <c r="D221" s="76"/>
      <c r="E221" s="76" t="str">
        <f t="shared" si="4"/>
        <v/>
      </c>
    </row>
    <row r="222" spans="1:5" x14ac:dyDescent="0.2">
      <c r="A222" s="76"/>
      <c r="B222" s="74"/>
      <c r="C222" s="77"/>
      <c r="D222" s="76"/>
      <c r="E222" s="76" t="str">
        <f t="shared" si="4"/>
        <v/>
      </c>
    </row>
    <row r="223" spans="1:5" x14ac:dyDescent="0.2">
      <c r="A223" s="76"/>
      <c r="B223" s="74"/>
      <c r="C223" s="77"/>
      <c r="D223" s="76"/>
      <c r="E223" s="76" t="str">
        <f t="shared" si="4"/>
        <v/>
      </c>
    </row>
    <row r="224" spans="1:5" x14ac:dyDescent="0.2">
      <c r="A224" s="76"/>
      <c r="B224" s="74"/>
      <c r="C224" s="77"/>
      <c r="D224" s="76"/>
      <c r="E224" s="76" t="str">
        <f t="shared" si="4"/>
        <v/>
      </c>
    </row>
    <row r="225" spans="1:5" x14ac:dyDescent="0.2">
      <c r="A225" s="76"/>
      <c r="B225" s="74"/>
      <c r="C225" s="77"/>
      <c r="D225" s="76"/>
      <c r="E225" s="76" t="str">
        <f t="shared" si="4"/>
        <v/>
      </c>
    </row>
    <row r="226" spans="1:5" x14ac:dyDescent="0.2">
      <c r="A226" s="76"/>
      <c r="B226" s="74"/>
      <c r="C226" s="77"/>
      <c r="D226" s="76"/>
      <c r="E226" s="76" t="str">
        <f t="shared" si="4"/>
        <v/>
      </c>
    </row>
    <row r="227" spans="1:5" x14ac:dyDescent="0.2">
      <c r="A227" s="76"/>
      <c r="B227" s="74"/>
      <c r="C227" s="77"/>
      <c r="D227" s="76"/>
      <c r="E227" s="76" t="str">
        <f t="shared" si="4"/>
        <v/>
      </c>
    </row>
    <row r="228" spans="1:5" x14ac:dyDescent="0.2">
      <c r="A228" s="76"/>
      <c r="B228" s="74"/>
      <c r="C228" s="77"/>
      <c r="D228" s="76"/>
      <c r="E228" s="76" t="str">
        <f t="shared" si="4"/>
        <v/>
      </c>
    </row>
    <row r="229" spans="1:5" x14ac:dyDescent="0.2">
      <c r="A229" s="76"/>
      <c r="B229" s="74"/>
      <c r="C229" s="77"/>
      <c r="D229" s="76"/>
      <c r="E229" s="76" t="str">
        <f t="shared" si="4"/>
        <v/>
      </c>
    </row>
    <row r="230" spans="1:5" x14ac:dyDescent="0.2">
      <c r="A230" s="76"/>
      <c r="B230" s="74"/>
      <c r="C230" s="77"/>
      <c r="D230" s="76"/>
      <c r="E230" s="76" t="str">
        <f t="shared" si="4"/>
        <v/>
      </c>
    </row>
    <row r="231" spans="1:5" x14ac:dyDescent="0.2">
      <c r="A231" s="76"/>
      <c r="B231" s="74"/>
      <c r="C231" s="77"/>
      <c r="D231" s="76"/>
      <c r="E231" s="76" t="str">
        <f t="shared" si="4"/>
        <v/>
      </c>
    </row>
    <row r="232" spans="1:5" x14ac:dyDescent="0.2">
      <c r="A232" s="76"/>
      <c r="B232" s="74"/>
      <c r="C232" s="77"/>
      <c r="D232" s="76"/>
      <c r="E232" s="76" t="str">
        <f t="shared" si="4"/>
        <v/>
      </c>
    </row>
    <row r="233" spans="1:5" x14ac:dyDescent="0.2">
      <c r="A233" s="76"/>
      <c r="B233" s="74"/>
      <c r="C233" s="77"/>
      <c r="D233" s="76"/>
      <c r="E233" s="76" t="str">
        <f t="shared" si="4"/>
        <v/>
      </c>
    </row>
    <row r="234" spans="1:5" x14ac:dyDescent="0.2">
      <c r="A234" s="76"/>
      <c r="B234" s="74"/>
      <c r="C234" s="77"/>
      <c r="D234" s="76"/>
      <c r="E234" s="76" t="str">
        <f t="shared" si="4"/>
        <v/>
      </c>
    </row>
    <row r="235" spans="1:5" x14ac:dyDescent="0.2">
      <c r="A235" s="76"/>
      <c r="B235" s="74"/>
      <c r="C235" s="77"/>
      <c r="D235" s="76"/>
      <c r="E235" s="76" t="str">
        <f t="shared" si="4"/>
        <v/>
      </c>
    </row>
    <row r="236" spans="1:5" x14ac:dyDescent="0.2">
      <c r="A236" s="76"/>
      <c r="B236" s="74"/>
      <c r="C236" s="77"/>
      <c r="D236" s="76"/>
      <c r="E236" s="76" t="str">
        <f t="shared" si="4"/>
        <v/>
      </c>
    </row>
    <row r="237" spans="1:5" x14ac:dyDescent="0.2">
      <c r="A237" s="76"/>
      <c r="B237" s="74"/>
      <c r="C237" s="77"/>
      <c r="D237" s="76"/>
      <c r="E237" s="76" t="str">
        <f t="shared" si="4"/>
        <v/>
      </c>
    </row>
    <row r="238" spans="1:5" x14ac:dyDescent="0.2">
      <c r="A238" s="76"/>
      <c r="B238" s="74"/>
      <c r="C238" s="77"/>
      <c r="D238" s="76"/>
      <c r="E238" s="76" t="str">
        <f t="shared" si="4"/>
        <v/>
      </c>
    </row>
    <row r="239" spans="1:5" x14ac:dyDescent="0.2">
      <c r="A239" s="76"/>
      <c r="B239" s="74"/>
      <c r="C239" s="77"/>
      <c r="D239" s="76"/>
      <c r="E239" s="76" t="str">
        <f t="shared" si="4"/>
        <v/>
      </c>
    </row>
    <row r="240" spans="1:5" x14ac:dyDescent="0.2">
      <c r="E240" s="76" t="str">
        <f t="shared" ref="E240" si="5">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88" workbookViewId="0">
      <selection activeCell="F118" sqref="F118"/>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69">
        <v>1</v>
      </c>
      <c r="B3" s="41" t="str">
        <f xml:space="preserve"> CONCATENATE(B1,"-",TEXT(A3,"0000"))</f>
        <v>I-0001</v>
      </c>
      <c r="C3" s="42" t="s">
        <v>780</v>
      </c>
      <c r="D3" s="38"/>
    </row>
    <row r="4" spans="1:4" x14ac:dyDescent="0.2">
      <c r="A4" s="69">
        <v>1</v>
      </c>
      <c r="B4" s="43" t="str">
        <f>CONCATENATE($B$3,".",TEXT(A4,"0000"))</f>
        <v>I-0001.0001</v>
      </c>
      <c r="C4" s="44" t="s">
        <v>781</v>
      </c>
      <c r="D4" s="38" t="s">
        <v>5</v>
      </c>
    </row>
    <row r="5" spans="1:4" x14ac:dyDescent="0.2">
      <c r="A5" s="69">
        <v>2</v>
      </c>
      <c r="B5" s="43" t="str">
        <f t="shared" ref="B5:B10" si="0">CONCATENATE($B$3,".",TEXT(A5,"0000"))</f>
        <v>I-0001.0002</v>
      </c>
      <c r="C5" s="44" t="s">
        <v>783</v>
      </c>
      <c r="D5" s="38" t="s">
        <v>5</v>
      </c>
    </row>
    <row r="6" spans="1:4" x14ac:dyDescent="0.2">
      <c r="A6" s="69">
        <v>3</v>
      </c>
      <c r="B6" s="43" t="str">
        <f t="shared" si="0"/>
        <v>I-0001.0003</v>
      </c>
      <c r="C6" s="44" t="s">
        <v>785</v>
      </c>
      <c r="D6" s="38" t="s">
        <v>5</v>
      </c>
    </row>
    <row r="7" spans="1:4" x14ac:dyDescent="0.2">
      <c r="A7" s="69">
        <v>4</v>
      </c>
      <c r="B7" s="43" t="str">
        <f t="shared" si="0"/>
        <v>I-0001.0004</v>
      </c>
      <c r="C7" s="44" t="s">
        <v>787</v>
      </c>
      <c r="D7" s="38" t="s">
        <v>7</v>
      </c>
    </row>
    <row r="8" spans="1:4" x14ac:dyDescent="0.2">
      <c r="A8" s="69">
        <v>5</v>
      </c>
      <c r="B8" s="43" t="str">
        <f t="shared" si="0"/>
        <v>I-0001.0005</v>
      </c>
      <c r="C8" s="44" t="s">
        <v>789</v>
      </c>
      <c r="D8" s="38" t="s">
        <v>5</v>
      </c>
    </row>
    <row r="9" spans="1:4" x14ac:dyDescent="0.2">
      <c r="A9" s="69">
        <v>6</v>
      </c>
      <c r="B9" s="43" t="str">
        <f t="shared" si="0"/>
        <v>I-0001.0006</v>
      </c>
      <c r="C9" s="44" t="s">
        <v>791</v>
      </c>
      <c r="D9" s="38" t="s">
        <v>5</v>
      </c>
    </row>
    <row r="10" spans="1:4" x14ac:dyDescent="0.2">
      <c r="A10" s="69">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 t="shared" ref="B15:B16" si="1">CONCATENATE($B$13,".",A15)</f>
        <v>I-0002.0002</v>
      </c>
      <c r="C15" s="44" t="s">
        <v>796</v>
      </c>
      <c r="D15" s="38" t="s">
        <v>6</v>
      </c>
    </row>
    <row r="16" spans="1:4" x14ac:dyDescent="0.2">
      <c r="A16" s="40" t="s">
        <v>784</v>
      </c>
      <c r="B16" s="43" t="str">
        <f t="shared" si="1"/>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 t="shared" ref="B21:B23" si="2">CONCATENATE($B$19,".",A21)</f>
        <v>I-0003.0002</v>
      </c>
      <c r="C21" s="44" t="s">
        <v>799</v>
      </c>
      <c r="D21" s="38" t="s">
        <v>6</v>
      </c>
    </row>
    <row r="22" spans="1:4" x14ac:dyDescent="0.2">
      <c r="A22" s="40" t="s">
        <v>784</v>
      </c>
      <c r="B22" s="43" t="str">
        <f t="shared" si="2"/>
        <v>I-0003.0003</v>
      </c>
      <c r="C22" s="44" t="s">
        <v>800</v>
      </c>
      <c r="D22" s="38" t="s">
        <v>7</v>
      </c>
    </row>
    <row r="23" spans="1:4" x14ac:dyDescent="0.2">
      <c r="A23" s="40" t="s">
        <v>786</v>
      </c>
      <c r="B23" s="43" t="str">
        <f t="shared" si="2"/>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3">CONCATENATE($B$26,".",A28)</f>
        <v>I-0004.0002</v>
      </c>
      <c r="C28" s="44" t="s">
        <v>804</v>
      </c>
      <c r="D28" s="38" t="s">
        <v>6</v>
      </c>
    </row>
    <row r="29" spans="1:4" x14ac:dyDescent="0.2">
      <c r="A29" s="40" t="s">
        <v>784</v>
      </c>
      <c r="B29" s="43" t="str">
        <f t="shared" si="3"/>
        <v>I-0004.0003</v>
      </c>
      <c r="C29" s="44" t="s">
        <v>805</v>
      </c>
      <c r="D29" s="38" t="s">
        <v>6</v>
      </c>
    </row>
    <row r="30" spans="1:4" x14ac:dyDescent="0.2">
      <c r="A30" s="40" t="s">
        <v>786</v>
      </c>
      <c r="B30" s="43" t="str">
        <f t="shared" si="3"/>
        <v>I-0004.0004</v>
      </c>
      <c r="C30" s="44" t="s">
        <v>806</v>
      </c>
      <c r="D30" s="38" t="s">
        <v>6</v>
      </c>
    </row>
    <row r="31" spans="1:4" x14ac:dyDescent="0.2">
      <c r="A31" s="40" t="s">
        <v>788</v>
      </c>
      <c r="B31" s="43" t="str">
        <f t="shared" si="3"/>
        <v>I-0004.0005</v>
      </c>
      <c r="C31" s="44" t="s">
        <v>807</v>
      </c>
      <c r="D31" s="38"/>
    </row>
    <row r="32" spans="1:4" x14ac:dyDescent="0.2">
      <c r="A32" s="40" t="s">
        <v>790</v>
      </c>
      <c r="B32" s="43" t="str">
        <f t="shared" si="3"/>
        <v>I-0004.0006</v>
      </c>
      <c r="C32" s="44" t="s">
        <v>808</v>
      </c>
      <c r="D32" s="38" t="s">
        <v>6</v>
      </c>
    </row>
    <row r="33" spans="1:4" x14ac:dyDescent="0.2">
      <c r="A33" s="40" t="s">
        <v>792</v>
      </c>
      <c r="B33" s="43" t="str">
        <f t="shared" si="3"/>
        <v>I-0004.0007</v>
      </c>
      <c r="C33" s="44" t="s">
        <v>809</v>
      </c>
      <c r="D33" s="38" t="s">
        <v>6</v>
      </c>
    </row>
    <row r="34" spans="1:4" x14ac:dyDescent="0.2">
      <c r="A34" s="40" t="s">
        <v>810</v>
      </c>
      <c r="B34" s="43" t="str">
        <f t="shared" si="3"/>
        <v>I-0004.0008</v>
      </c>
      <c r="C34" s="44" t="s">
        <v>811</v>
      </c>
      <c r="D34" s="38" t="s">
        <v>6</v>
      </c>
    </row>
    <row r="35" spans="1:4" x14ac:dyDescent="0.2">
      <c r="A35" s="40" t="s">
        <v>812</v>
      </c>
      <c r="B35" s="43" t="str">
        <f t="shared" si="3"/>
        <v>I-0004.0009</v>
      </c>
      <c r="C35" s="44" t="s">
        <v>813</v>
      </c>
      <c r="D35" s="38" t="s">
        <v>6</v>
      </c>
    </row>
    <row r="36" spans="1:4" x14ac:dyDescent="0.2">
      <c r="A36" s="40" t="s">
        <v>814</v>
      </c>
      <c r="B36" s="43" t="str">
        <f t="shared" si="3"/>
        <v>I-0004.0010</v>
      </c>
      <c r="C36" s="44" t="s">
        <v>815</v>
      </c>
      <c r="D36" s="38" t="s">
        <v>6</v>
      </c>
    </row>
    <row r="37" spans="1:4" x14ac:dyDescent="0.2">
      <c r="A37" s="40" t="s">
        <v>816</v>
      </c>
      <c r="B37" s="43" t="str">
        <f t="shared" si="3"/>
        <v>I-0004.0011</v>
      </c>
      <c r="C37" s="44" t="s">
        <v>817</v>
      </c>
      <c r="D37" s="38" t="s">
        <v>7</v>
      </c>
    </row>
    <row r="38" spans="1:4" x14ac:dyDescent="0.2">
      <c r="A38" s="40" t="s">
        <v>818</v>
      </c>
      <c r="B38" s="43" t="str">
        <f t="shared" si="3"/>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4">CONCATENATE($B$41,".",A43)</f>
        <v>I-0005.0002</v>
      </c>
      <c r="C43" s="44" t="s">
        <v>822</v>
      </c>
      <c r="D43" s="38" t="s">
        <v>7</v>
      </c>
    </row>
    <row r="44" spans="1:4" x14ac:dyDescent="0.2">
      <c r="A44" s="40" t="s">
        <v>784</v>
      </c>
      <c r="B44" s="43" t="str">
        <f t="shared" si="4"/>
        <v>I-0005.0003</v>
      </c>
      <c r="C44" s="44" t="s">
        <v>823</v>
      </c>
      <c r="D44" s="38" t="s">
        <v>7</v>
      </c>
    </row>
    <row r="45" spans="1:4" x14ac:dyDescent="0.2">
      <c r="B45" s="38"/>
      <c r="C45" s="44"/>
      <c r="D45" s="38"/>
    </row>
    <row r="46" spans="1:4" x14ac:dyDescent="0.2">
      <c r="A46" s="40" t="s">
        <v>814</v>
      </c>
      <c r="B46" s="43" t="str">
        <f t="shared" si="4"/>
        <v>I-0005.0010</v>
      </c>
      <c r="C46" s="44" t="s">
        <v>824</v>
      </c>
      <c r="D46" s="38" t="s">
        <v>7</v>
      </c>
    </row>
    <row r="47" spans="1:4" x14ac:dyDescent="0.2">
      <c r="A47" s="40" t="s">
        <v>816</v>
      </c>
      <c r="B47" s="43" t="str">
        <f t="shared" si="4"/>
        <v>I-0005.0011</v>
      </c>
      <c r="C47" s="44" t="s">
        <v>825</v>
      </c>
      <c r="D47" s="38" t="s">
        <v>7</v>
      </c>
    </row>
    <row r="48" spans="1:4" x14ac:dyDescent="0.2">
      <c r="A48" s="40" t="s">
        <v>818</v>
      </c>
      <c r="B48" s="43" t="str">
        <f t="shared" si="4"/>
        <v>I-0005.0012</v>
      </c>
      <c r="C48" s="44" t="s">
        <v>826</v>
      </c>
      <c r="D48" s="38" t="s">
        <v>7</v>
      </c>
    </row>
    <row r="49" spans="1:4" x14ac:dyDescent="0.2">
      <c r="B49" s="38"/>
      <c r="C49" s="44"/>
      <c r="D49" s="38"/>
    </row>
    <row r="50" spans="1:4" x14ac:dyDescent="0.2">
      <c r="A50" s="40" t="s">
        <v>827</v>
      </c>
      <c r="B50" s="43" t="str">
        <f t="shared" si="4"/>
        <v>I-0005.0021</v>
      </c>
      <c r="C50" s="44" t="s">
        <v>828</v>
      </c>
      <c r="D50" s="38" t="s">
        <v>7</v>
      </c>
    </row>
    <row r="51" spans="1:4" x14ac:dyDescent="0.2">
      <c r="A51" s="40" t="s">
        <v>829</v>
      </c>
      <c r="B51" s="43" t="str">
        <f t="shared" si="4"/>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5">CONCATENATE($B$54,".",A56)</f>
        <v>I-0006.0002</v>
      </c>
      <c r="C56" s="44" t="s">
        <v>833</v>
      </c>
      <c r="D56" s="38" t="s">
        <v>7</v>
      </c>
    </row>
    <row r="57" spans="1:4" x14ac:dyDescent="0.2">
      <c r="A57" s="40" t="s">
        <v>784</v>
      </c>
      <c r="B57" s="43" t="str">
        <f t="shared" si="5"/>
        <v>I-0006.0003</v>
      </c>
      <c r="C57" s="44" t="s">
        <v>834</v>
      </c>
      <c r="D57" s="38" t="s">
        <v>7</v>
      </c>
    </row>
    <row r="58" spans="1:4" x14ac:dyDescent="0.2">
      <c r="A58" s="40" t="s">
        <v>786</v>
      </c>
      <c r="B58" s="43" t="str">
        <f t="shared" si="5"/>
        <v>I-0006.0004</v>
      </c>
      <c r="C58" s="44" t="s">
        <v>835</v>
      </c>
      <c r="D58" s="38" t="s">
        <v>7</v>
      </c>
    </row>
    <row r="59" spans="1:4" x14ac:dyDescent="0.2">
      <c r="A59" s="40" t="s">
        <v>788</v>
      </c>
      <c r="B59" s="43" t="str">
        <f t="shared" si="5"/>
        <v>I-0006.0005</v>
      </c>
      <c r="C59" s="44" t="s">
        <v>836</v>
      </c>
      <c r="D59" s="38" t="s">
        <v>7</v>
      </c>
    </row>
    <row r="60" spans="1:4" x14ac:dyDescent="0.2">
      <c r="A60" s="40" t="s">
        <v>790</v>
      </c>
      <c r="B60" s="43" t="str">
        <f t="shared" si="5"/>
        <v>I-0006.0006</v>
      </c>
      <c r="C60" s="44" t="s">
        <v>837</v>
      </c>
      <c r="D60" s="38" t="s">
        <v>7</v>
      </c>
    </row>
    <row r="61" spans="1:4" x14ac:dyDescent="0.2">
      <c r="A61" s="40" t="s">
        <v>792</v>
      </c>
      <c r="B61" s="43" t="str">
        <f t="shared" si="5"/>
        <v>I-0006.0007</v>
      </c>
      <c r="C61" s="44" t="s">
        <v>838</v>
      </c>
      <c r="D61" s="38" t="s">
        <v>7</v>
      </c>
    </row>
    <row r="62" spans="1:4" x14ac:dyDescent="0.2">
      <c r="A62" s="40" t="s">
        <v>810</v>
      </c>
      <c r="B62" s="43" t="str">
        <f t="shared" si="5"/>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 t="shared" ref="B65:B66" si="6">CONCATENATE($B$54,".",A65)</f>
        <v>I-0006.0010</v>
      </c>
      <c r="C65" s="44" t="s">
        <v>840</v>
      </c>
      <c r="D65" s="38" t="s">
        <v>7</v>
      </c>
    </row>
    <row r="66" spans="1:4" x14ac:dyDescent="0.2">
      <c r="A66" s="40" t="s">
        <v>816</v>
      </c>
      <c r="B66" s="43" t="str">
        <f t="shared" si="6"/>
        <v>I-0006.0011</v>
      </c>
      <c r="C66" s="44" t="s">
        <v>841</v>
      </c>
      <c r="D66" s="38" t="s">
        <v>7</v>
      </c>
    </row>
    <row r="67" spans="1:4" x14ac:dyDescent="0.2">
      <c r="A67" s="40"/>
      <c r="B67" s="38"/>
      <c r="C67" s="44"/>
      <c r="D67" s="38"/>
    </row>
    <row r="68" spans="1:4" x14ac:dyDescent="0.2">
      <c r="A68" s="40" t="s">
        <v>842</v>
      </c>
      <c r="B68" s="43" t="str">
        <f t="shared" ref="B68:B69" si="7">CONCATENATE($B$54,".",A68)</f>
        <v>I-0006.0020</v>
      </c>
      <c r="C68" s="44" t="s">
        <v>843</v>
      </c>
      <c r="D68" s="38" t="s">
        <v>7</v>
      </c>
    </row>
    <row r="69" spans="1:4" x14ac:dyDescent="0.2">
      <c r="A69" s="40" t="s">
        <v>827</v>
      </c>
      <c r="B69" s="43" t="str">
        <f t="shared" si="7"/>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 t="shared" ref="B74:B76" si="8">CONCATENATE($B$72,".",A74)</f>
        <v>I-0007.0002</v>
      </c>
      <c r="C74" s="44" t="s">
        <v>608</v>
      </c>
      <c r="D74" s="38" t="s">
        <v>7</v>
      </c>
    </row>
    <row r="75" spans="1:4" x14ac:dyDescent="0.2">
      <c r="A75" s="40" t="s">
        <v>784</v>
      </c>
      <c r="B75" s="43" t="str">
        <f t="shared" si="8"/>
        <v>I-0007.0003</v>
      </c>
      <c r="C75" s="44" t="s">
        <v>847</v>
      </c>
      <c r="D75" s="38" t="s">
        <v>7</v>
      </c>
    </row>
    <row r="76" spans="1:4" x14ac:dyDescent="0.2">
      <c r="A76" s="40" t="s">
        <v>786</v>
      </c>
      <c r="B76" s="43" t="str">
        <f t="shared" si="8"/>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 t="shared" ref="B81:B83" si="9">CONCATENATE($B$79,".",A81)</f>
        <v>I-0008.0002</v>
      </c>
      <c r="C81" s="44" t="s">
        <v>851</v>
      </c>
      <c r="D81" s="38" t="s">
        <v>7</v>
      </c>
    </row>
    <row r="82" spans="1:4" x14ac:dyDescent="0.2">
      <c r="A82" s="40" t="s">
        <v>784</v>
      </c>
      <c r="B82" s="43" t="str">
        <f t="shared" si="9"/>
        <v>I-0008.0003</v>
      </c>
      <c r="C82" s="44" t="s">
        <v>852</v>
      </c>
      <c r="D82" s="38" t="s">
        <v>7</v>
      </c>
    </row>
    <row r="83" spans="1:4" x14ac:dyDescent="0.2">
      <c r="A83" s="40" t="s">
        <v>786</v>
      </c>
      <c r="B83" s="43" t="str">
        <f t="shared" si="9"/>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10">CONCATENATE($B$91,".",A93)</f>
        <v>I-0010.0002</v>
      </c>
      <c r="C93" s="44" t="s">
        <v>859</v>
      </c>
      <c r="D93" s="38" t="s">
        <v>7</v>
      </c>
    </row>
    <row r="94" spans="1:4" x14ac:dyDescent="0.2">
      <c r="A94" s="40" t="s">
        <v>784</v>
      </c>
      <c r="B94" s="43" t="str">
        <f t="shared" si="10"/>
        <v>I-0010.0003</v>
      </c>
      <c r="C94" s="44" t="s">
        <v>860</v>
      </c>
      <c r="D94" s="38" t="s">
        <v>7</v>
      </c>
    </row>
    <row r="95" spans="1:4" x14ac:dyDescent="0.2">
      <c r="A95" s="40" t="s">
        <v>786</v>
      </c>
      <c r="B95" s="43" t="str">
        <f t="shared" si="10"/>
        <v>I-0010.0004</v>
      </c>
      <c r="C95" s="44" t="s">
        <v>861</v>
      </c>
      <c r="D95" s="38" t="s">
        <v>7</v>
      </c>
    </row>
    <row r="96" spans="1:4" x14ac:dyDescent="0.2">
      <c r="A96" s="40" t="s">
        <v>788</v>
      </c>
      <c r="B96" s="43" t="str">
        <f t="shared" si="10"/>
        <v>I-0010.0005</v>
      </c>
      <c r="C96" s="44" t="s">
        <v>862</v>
      </c>
      <c r="D96" s="38" t="s">
        <v>7</v>
      </c>
    </row>
    <row r="97" spans="1:4" x14ac:dyDescent="0.2">
      <c r="A97" s="40" t="s">
        <v>790</v>
      </c>
      <c r="B97" s="43" t="str">
        <f t="shared" si="10"/>
        <v>I-0010.0006</v>
      </c>
      <c r="C97" s="44" t="s">
        <v>863</v>
      </c>
      <c r="D97" s="38" t="s">
        <v>7</v>
      </c>
    </row>
    <row r="98" spans="1:4" x14ac:dyDescent="0.2">
      <c r="A98" s="40" t="s">
        <v>792</v>
      </c>
      <c r="B98" s="43" t="str">
        <f t="shared" si="10"/>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 t="shared" ref="B103:B106" si="11">CONCATENATE($B$101,".",A103)</f>
        <v>I-0011.0002</v>
      </c>
      <c r="C103" s="44" t="s">
        <v>866</v>
      </c>
      <c r="D103" s="38" t="s">
        <v>7</v>
      </c>
    </row>
    <row r="104" spans="1:4" x14ac:dyDescent="0.2">
      <c r="A104" s="40" t="s">
        <v>784</v>
      </c>
      <c r="B104" s="43" t="str">
        <f t="shared" si="11"/>
        <v>I-0011.0003</v>
      </c>
      <c r="C104" s="44" t="s">
        <v>867</v>
      </c>
      <c r="D104" s="38" t="s">
        <v>7</v>
      </c>
    </row>
    <row r="105" spans="1:4" x14ac:dyDescent="0.2">
      <c r="A105" s="40" t="s">
        <v>786</v>
      </c>
      <c r="B105" s="43" t="str">
        <f t="shared" si="11"/>
        <v>I-0011.0004</v>
      </c>
      <c r="C105" s="44" t="s">
        <v>868</v>
      </c>
      <c r="D105" s="38" t="s">
        <v>7</v>
      </c>
    </row>
    <row r="106" spans="1:4" x14ac:dyDescent="0.2">
      <c r="A106" s="40" t="s">
        <v>788</v>
      </c>
      <c r="B106" s="43" t="str">
        <f t="shared" si="11"/>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CONCATENATE($B$109,".",A110)</f>
        <v>I-0012.0001</v>
      </c>
      <c r="C110" s="44" t="s">
        <v>871</v>
      </c>
      <c r="D110" s="38" t="s">
        <v>7</v>
      </c>
    </row>
    <row r="111" spans="1:4" x14ac:dyDescent="0.2">
      <c r="A111" s="40" t="s">
        <v>782</v>
      </c>
      <c r="B111" s="43" t="str">
        <f t="shared" ref="B111:B115" si="12">CONCATENATE($B$109,".",A111)</f>
        <v>I-0012.0002</v>
      </c>
      <c r="C111" s="44" t="s">
        <v>872</v>
      </c>
      <c r="D111" s="38" t="s">
        <v>7</v>
      </c>
    </row>
    <row r="112" spans="1:4" x14ac:dyDescent="0.2">
      <c r="A112" s="40" t="s">
        <v>784</v>
      </c>
      <c r="B112" s="43" t="str">
        <f t="shared" si="12"/>
        <v>I-0012.0003</v>
      </c>
      <c r="C112" s="44" t="s">
        <v>873</v>
      </c>
      <c r="D112" s="38" t="s">
        <v>7</v>
      </c>
    </row>
    <row r="113" spans="1:4" x14ac:dyDescent="0.2">
      <c r="A113" s="40" t="s">
        <v>786</v>
      </c>
      <c r="B113" s="43" t="str">
        <f t="shared" si="12"/>
        <v>I-0012.0004</v>
      </c>
      <c r="C113" s="44" t="s">
        <v>874</v>
      </c>
      <c r="D113" s="38" t="s">
        <v>7</v>
      </c>
    </row>
    <row r="114" spans="1:4" x14ac:dyDescent="0.2">
      <c r="A114" s="40" t="s">
        <v>788</v>
      </c>
      <c r="B114" s="43" t="str">
        <f t="shared" si="12"/>
        <v>I-0012.0005</v>
      </c>
      <c r="C114" s="44" t="s">
        <v>875</v>
      </c>
      <c r="D114" s="38" t="s">
        <v>7</v>
      </c>
    </row>
    <row r="115" spans="1:4" x14ac:dyDescent="0.2">
      <c r="A115" s="40" t="s">
        <v>790</v>
      </c>
      <c r="B115" s="43" t="str">
        <f t="shared" si="12"/>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13">CONCATENATE($B$118,".",A120)</f>
        <v>I-0013.0002</v>
      </c>
      <c r="C120" s="44" t="s">
        <v>880</v>
      </c>
      <c r="D120" s="38" t="s">
        <v>7</v>
      </c>
    </row>
    <row r="121" spans="1:4" x14ac:dyDescent="0.2">
      <c r="A121" s="40" t="s">
        <v>784</v>
      </c>
      <c r="B121" s="43" t="str">
        <f t="shared" si="13"/>
        <v>I-0013.0003</v>
      </c>
      <c r="C121" s="44" t="s">
        <v>881</v>
      </c>
      <c r="D121" s="38" t="s">
        <v>7</v>
      </c>
    </row>
    <row r="122" spans="1:4" x14ac:dyDescent="0.2">
      <c r="A122" s="40" t="s">
        <v>786</v>
      </c>
      <c r="B122" s="43" t="str">
        <f t="shared" si="13"/>
        <v>I-0013.0004</v>
      </c>
      <c r="C122" s="44" t="s">
        <v>882</v>
      </c>
      <c r="D122" s="38" t="s">
        <v>7</v>
      </c>
    </row>
    <row r="123" spans="1:4" x14ac:dyDescent="0.2">
      <c r="A123" s="40" t="s">
        <v>788</v>
      </c>
      <c r="B123" s="43" t="str">
        <f t="shared" si="13"/>
        <v>I-0013.0005</v>
      </c>
      <c r="C123" s="44" t="s">
        <v>883</v>
      </c>
      <c r="D123" s="38" t="s">
        <v>7</v>
      </c>
    </row>
    <row r="124" spans="1:4" x14ac:dyDescent="0.2">
      <c r="A124" s="40" t="s">
        <v>790</v>
      </c>
      <c r="B124" s="43" t="str">
        <f t="shared" si="13"/>
        <v>I-0013.0006</v>
      </c>
      <c r="C124" s="44" t="s">
        <v>884</v>
      </c>
      <c r="D124" s="38" t="s">
        <v>7</v>
      </c>
    </row>
    <row r="125" spans="1:4" x14ac:dyDescent="0.2">
      <c r="A125" s="40" t="s">
        <v>792</v>
      </c>
      <c r="B125" s="43" t="str">
        <f t="shared" si="13"/>
        <v>I-0013.0007</v>
      </c>
      <c r="C125" s="44" t="s">
        <v>885</v>
      </c>
      <c r="D125" s="38" t="s">
        <v>7</v>
      </c>
    </row>
    <row r="126" spans="1:4" x14ac:dyDescent="0.2">
      <c r="A126" s="40" t="s">
        <v>810</v>
      </c>
      <c r="B126" s="43" t="str">
        <f t="shared" si="13"/>
        <v>I-0013.0008</v>
      </c>
      <c r="C126" s="44" t="s">
        <v>886</v>
      </c>
      <c r="D126" s="38" t="s">
        <v>7</v>
      </c>
    </row>
    <row r="127" spans="1:4" x14ac:dyDescent="0.2">
      <c r="A127" s="40"/>
      <c r="B127" s="43"/>
      <c r="C127" s="44"/>
      <c r="D127" s="38"/>
    </row>
    <row r="128" spans="1:4" x14ac:dyDescent="0.2">
      <c r="A128" s="40" t="s">
        <v>814</v>
      </c>
      <c r="B128" s="43" t="str">
        <f t="shared" si="13"/>
        <v>I-0013.0010</v>
      </c>
      <c r="C128" s="44" t="s">
        <v>887</v>
      </c>
      <c r="D128" s="38" t="s">
        <v>7</v>
      </c>
    </row>
    <row r="129" spans="1:4" x14ac:dyDescent="0.2">
      <c r="A129" s="40" t="s">
        <v>816</v>
      </c>
      <c r="B129" s="43" t="str">
        <f t="shared" si="13"/>
        <v>I-0013.0011</v>
      </c>
      <c r="C129" s="44" t="s">
        <v>888</v>
      </c>
      <c r="D129" s="38" t="s">
        <v>7</v>
      </c>
    </row>
    <row r="130" spans="1:4" x14ac:dyDescent="0.2">
      <c r="A130" s="40" t="s">
        <v>818</v>
      </c>
      <c r="B130" s="43" t="str">
        <f t="shared" si="13"/>
        <v>I-0013.0012</v>
      </c>
      <c r="C130" s="44" t="s">
        <v>889</v>
      </c>
      <c r="D130" s="38" t="s">
        <v>7</v>
      </c>
    </row>
    <row r="131" spans="1:4" x14ac:dyDescent="0.2">
      <c r="A131" s="40" t="s">
        <v>877</v>
      </c>
      <c r="B131" s="43" t="str">
        <f t="shared" si="13"/>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14">CONCATENATE($B$139,".",A141)</f>
        <v>I-0015.0002</v>
      </c>
      <c r="C141" s="44" t="s">
        <v>898</v>
      </c>
      <c r="D141" s="38" t="s">
        <v>7</v>
      </c>
    </row>
    <row r="142" spans="1:4" x14ac:dyDescent="0.2">
      <c r="A142" s="40" t="s">
        <v>784</v>
      </c>
      <c r="B142" s="43" t="str">
        <f t="shared" si="14"/>
        <v>I-0015.0003</v>
      </c>
      <c r="C142" s="44" t="s">
        <v>899</v>
      </c>
      <c r="D142" s="38" t="s">
        <v>7</v>
      </c>
    </row>
    <row r="143" spans="1:4" x14ac:dyDescent="0.2">
      <c r="A143" s="40"/>
      <c r="B143" s="43"/>
      <c r="C143" s="45"/>
      <c r="D143" s="38"/>
    </row>
    <row r="144" spans="1:4" x14ac:dyDescent="0.2">
      <c r="A144" s="40" t="s">
        <v>814</v>
      </c>
      <c r="B144" s="43" t="str">
        <f t="shared" si="14"/>
        <v>I-0015.0010</v>
      </c>
      <c r="C144" s="44" t="s">
        <v>900</v>
      </c>
      <c r="D144" s="38" t="s">
        <v>7</v>
      </c>
    </row>
    <row r="145" spans="1:4" x14ac:dyDescent="0.2">
      <c r="A145" s="40" t="s">
        <v>816</v>
      </c>
      <c r="B145" s="43" t="str">
        <f t="shared" si="14"/>
        <v>I-0015.0011</v>
      </c>
      <c r="C145" s="44" t="s">
        <v>901</v>
      </c>
      <c r="D145" s="38" t="s">
        <v>7</v>
      </c>
    </row>
    <row r="146" spans="1:4" x14ac:dyDescent="0.2">
      <c r="B146" s="43"/>
      <c r="C146" s="44"/>
      <c r="D146" s="38"/>
    </row>
    <row r="147" spans="1:4" x14ac:dyDescent="0.2">
      <c r="A147" s="40" t="s">
        <v>842</v>
      </c>
      <c r="B147" s="43" t="str">
        <f t="shared" si="14"/>
        <v>I-0015.0020</v>
      </c>
      <c r="C147" s="44" t="s">
        <v>902</v>
      </c>
      <c r="D147" s="38" t="s">
        <v>7</v>
      </c>
    </row>
    <row r="148" spans="1:4" x14ac:dyDescent="0.2">
      <c r="A148" s="40" t="s">
        <v>827</v>
      </c>
      <c r="B148" s="43" t="str">
        <f t="shared" si="14"/>
        <v>I-0015.0021</v>
      </c>
      <c r="C148" s="44" t="s">
        <v>903</v>
      </c>
      <c r="D148" s="38" t="s">
        <v>7</v>
      </c>
    </row>
    <row r="149" spans="1:4" x14ac:dyDescent="0.2">
      <c r="A149" s="40" t="s">
        <v>829</v>
      </c>
      <c r="B149" s="43" t="str">
        <f t="shared" si="14"/>
        <v>I-0015.0022</v>
      </c>
      <c r="C149" s="44" t="s">
        <v>904</v>
      </c>
      <c r="D149" s="38" t="s">
        <v>7</v>
      </c>
    </row>
    <row r="150" spans="1:4" x14ac:dyDescent="0.2">
      <c r="B150" s="43"/>
      <c r="C150" s="44"/>
      <c r="D150" s="41"/>
    </row>
    <row r="151" spans="1:4" x14ac:dyDescent="0.2">
      <c r="A151" s="40" t="s">
        <v>905</v>
      </c>
      <c r="B151" s="43" t="str">
        <f t="shared" si="14"/>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15">CONCATENATE($B$154,".",A156)</f>
        <v>I-0016.0002</v>
      </c>
      <c r="C156" s="44" t="s">
        <v>910</v>
      </c>
      <c r="D156" s="38" t="s">
        <v>7</v>
      </c>
    </row>
    <row r="157" spans="1:4" x14ac:dyDescent="0.2">
      <c r="A157" s="40" t="s">
        <v>784</v>
      </c>
      <c r="B157" s="43" t="str">
        <f t="shared" si="15"/>
        <v>I-0016.0003</v>
      </c>
      <c r="C157" s="44" t="s">
        <v>911</v>
      </c>
      <c r="D157" s="38" t="s">
        <v>7</v>
      </c>
    </row>
    <row r="158" spans="1:4" x14ac:dyDescent="0.2">
      <c r="A158" s="40" t="s">
        <v>786</v>
      </c>
      <c r="B158" s="43" t="str">
        <f t="shared" si="15"/>
        <v>I-0016.0004</v>
      </c>
      <c r="C158" s="44" t="s">
        <v>912</v>
      </c>
      <c r="D158" s="38" t="s">
        <v>7</v>
      </c>
    </row>
    <row r="159" spans="1:4" x14ac:dyDescent="0.2">
      <c r="A159" s="40"/>
      <c r="B159" s="43"/>
      <c r="C159" s="44"/>
      <c r="D159" s="38"/>
    </row>
    <row r="160" spans="1:4" x14ac:dyDescent="0.2">
      <c r="A160" s="40" t="s">
        <v>814</v>
      </c>
      <c r="B160" s="43" t="str">
        <f t="shared" si="15"/>
        <v>I-0016.0010</v>
      </c>
      <c r="C160" s="44" t="s">
        <v>913</v>
      </c>
      <c r="D160" s="38" t="s">
        <v>7</v>
      </c>
    </row>
    <row r="161" spans="1:4" x14ac:dyDescent="0.2">
      <c r="A161" s="40" t="s">
        <v>816</v>
      </c>
      <c r="B161" s="43" t="str">
        <f t="shared" si="15"/>
        <v>I-0016.0011</v>
      </c>
      <c r="C161" s="44" t="s">
        <v>914</v>
      </c>
      <c r="D161" s="38" t="s">
        <v>7</v>
      </c>
    </row>
    <row r="162" spans="1:4" x14ac:dyDescent="0.2">
      <c r="A162" s="40" t="s">
        <v>818</v>
      </c>
      <c r="B162" s="43" t="str">
        <f t="shared" si="15"/>
        <v>I-0016.0012</v>
      </c>
      <c r="C162" s="44" t="s">
        <v>915</v>
      </c>
      <c r="D162" s="38" t="s">
        <v>7</v>
      </c>
    </row>
    <row r="163" spans="1:4" x14ac:dyDescent="0.2">
      <c r="A163" s="40" t="s">
        <v>877</v>
      </c>
      <c r="B163" s="43" t="str">
        <f t="shared" si="15"/>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16">CONCATENATE($B$166,".",A168)</f>
        <v>I-0017.0002</v>
      </c>
      <c r="C168" s="44" t="s">
        <v>920</v>
      </c>
      <c r="D168" s="38" t="s">
        <v>5</v>
      </c>
    </row>
    <row r="169" spans="1:4" x14ac:dyDescent="0.2">
      <c r="A169" s="40" t="s">
        <v>784</v>
      </c>
      <c r="B169" s="43" t="str">
        <f t="shared" si="16"/>
        <v>I-0017.0003</v>
      </c>
      <c r="C169" s="44" t="s">
        <v>921</v>
      </c>
      <c r="D169" s="38" t="s">
        <v>5</v>
      </c>
    </row>
    <row r="170" spans="1:4" x14ac:dyDescent="0.2">
      <c r="A170" s="40" t="s">
        <v>786</v>
      </c>
      <c r="B170" s="43" t="str">
        <f t="shared" si="16"/>
        <v>I-0017.0004</v>
      </c>
      <c r="C170" s="44" t="s">
        <v>922</v>
      </c>
      <c r="D170" s="38" t="s">
        <v>987</v>
      </c>
    </row>
    <row r="171" spans="1:4" x14ac:dyDescent="0.2">
      <c r="A171" s="40" t="s">
        <v>788</v>
      </c>
      <c r="B171" s="43" t="str">
        <f t="shared" si="16"/>
        <v>I-0017.0005</v>
      </c>
      <c r="C171" s="44" t="s">
        <v>923</v>
      </c>
      <c r="D171" s="38" t="s">
        <v>987</v>
      </c>
    </row>
    <row r="172" spans="1:4" x14ac:dyDescent="0.2">
      <c r="A172" s="40" t="s">
        <v>790</v>
      </c>
      <c r="B172" s="43" t="str">
        <f t="shared" si="16"/>
        <v>I-0017.0006</v>
      </c>
      <c r="C172" s="44" t="s">
        <v>924</v>
      </c>
      <c r="D172" s="38" t="s">
        <v>7</v>
      </c>
    </row>
    <row r="173" spans="1:4" x14ac:dyDescent="0.2">
      <c r="A173" s="40" t="s">
        <v>792</v>
      </c>
      <c r="B173" s="43" t="str">
        <f t="shared" si="16"/>
        <v>I-0017.0007</v>
      </c>
      <c r="C173" s="44" t="s">
        <v>925</v>
      </c>
      <c r="D173" s="38" t="s">
        <v>7</v>
      </c>
    </row>
    <row r="174" spans="1:4" x14ac:dyDescent="0.2">
      <c r="A174" s="40" t="s">
        <v>810</v>
      </c>
      <c r="B174" s="43" t="str">
        <f t="shared" si="16"/>
        <v>I-0017.0008</v>
      </c>
      <c r="C174" s="44" t="s">
        <v>926</v>
      </c>
      <c r="D174" s="38" t="s">
        <v>7</v>
      </c>
    </row>
    <row r="175" spans="1:4" x14ac:dyDescent="0.2">
      <c r="A175" s="40" t="s">
        <v>812</v>
      </c>
      <c r="B175" s="43" t="str">
        <f t="shared" si="16"/>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 t="shared" ref="B180:B183" si="17">CONCATENATE($B$178,".",A180)</f>
        <v>I-0018.0002</v>
      </c>
      <c r="C180" s="44" t="s">
        <v>931</v>
      </c>
      <c r="D180" s="38" t="s">
        <v>5</v>
      </c>
    </row>
    <row r="181" spans="1:4" x14ac:dyDescent="0.2">
      <c r="A181" s="40" t="s">
        <v>784</v>
      </c>
      <c r="B181" s="43" t="str">
        <f t="shared" si="17"/>
        <v>I-0018.0003</v>
      </c>
      <c r="C181" s="44" t="s">
        <v>932</v>
      </c>
      <c r="D181" s="38" t="s">
        <v>5</v>
      </c>
    </row>
    <row r="182" spans="1:4" x14ac:dyDescent="0.2">
      <c r="A182" s="40" t="s">
        <v>786</v>
      </c>
      <c r="B182" s="43" t="str">
        <f t="shared" si="17"/>
        <v>I-0018.0004</v>
      </c>
      <c r="C182" s="44" t="s">
        <v>933</v>
      </c>
      <c r="D182" s="38" t="s">
        <v>5</v>
      </c>
    </row>
    <row r="183" spans="1:4" x14ac:dyDescent="0.2">
      <c r="A183" s="40" t="s">
        <v>788</v>
      </c>
      <c r="B183" s="43" t="str">
        <f t="shared" si="17"/>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CONCATENATE($B$186,".",A187)</f>
        <v>I-0019.0001</v>
      </c>
      <c r="C187" s="44" t="s">
        <v>313</v>
      </c>
      <c r="D187" s="38" t="s">
        <v>5</v>
      </c>
    </row>
    <row r="188" spans="1:4" x14ac:dyDescent="0.2">
      <c r="A188" s="40" t="s">
        <v>782</v>
      </c>
      <c r="B188" s="43" t="str">
        <f t="shared" ref="B188:B192" si="18">CONCATENATE($B$186,".",A188)</f>
        <v>I-0019.0002</v>
      </c>
      <c r="C188" s="44" t="s">
        <v>937</v>
      </c>
      <c r="D188" s="38" t="s">
        <v>5</v>
      </c>
    </row>
    <row r="189" spans="1:4" x14ac:dyDescent="0.2">
      <c r="A189" s="40" t="s">
        <v>784</v>
      </c>
      <c r="B189" s="43" t="str">
        <f t="shared" si="18"/>
        <v>I-0019.0003</v>
      </c>
      <c r="C189" s="44" t="s">
        <v>938</v>
      </c>
      <c r="D189" s="47" t="s">
        <v>5</v>
      </c>
    </row>
    <row r="190" spans="1:4" x14ac:dyDescent="0.2">
      <c r="A190" s="40" t="s">
        <v>786</v>
      </c>
      <c r="B190" s="43" t="str">
        <f t="shared" si="18"/>
        <v>I-0019.0004</v>
      </c>
      <c r="C190" s="44" t="s">
        <v>939</v>
      </c>
      <c r="D190" s="47" t="s">
        <v>5</v>
      </c>
    </row>
    <row r="191" spans="1:4" x14ac:dyDescent="0.2">
      <c r="A191" s="40" t="s">
        <v>788</v>
      </c>
      <c r="B191" s="43" t="str">
        <f t="shared" si="18"/>
        <v>I-0019.0005</v>
      </c>
      <c r="C191" s="44" t="s">
        <v>940</v>
      </c>
      <c r="D191" s="47" t="s">
        <v>5</v>
      </c>
    </row>
    <row r="192" spans="1:4" x14ac:dyDescent="0.2">
      <c r="A192" s="40" t="s">
        <v>790</v>
      </c>
      <c r="B192" s="43" t="str">
        <f t="shared" si="18"/>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 t="shared" ref="B196:B200" si="19">CONCATENATE($B$186,".",A196)</f>
        <v>I-0019.0010</v>
      </c>
      <c r="C196" s="44" t="s">
        <v>942</v>
      </c>
      <c r="D196" s="47" t="s">
        <v>5</v>
      </c>
    </row>
    <row r="197" spans="1:4" x14ac:dyDescent="0.2">
      <c r="A197" s="40" t="s">
        <v>816</v>
      </c>
      <c r="B197" s="43" t="str">
        <f t="shared" si="19"/>
        <v>I-0019.0011</v>
      </c>
      <c r="C197" s="44" t="s">
        <v>943</v>
      </c>
      <c r="D197" s="47" t="s">
        <v>5</v>
      </c>
    </row>
    <row r="198" spans="1:4" x14ac:dyDescent="0.2">
      <c r="A198" s="40" t="s">
        <v>818</v>
      </c>
      <c r="B198" s="43" t="str">
        <f t="shared" si="19"/>
        <v>I-0019.0012</v>
      </c>
      <c r="C198" s="44" t="s">
        <v>944</v>
      </c>
      <c r="D198" s="47" t="s">
        <v>5</v>
      </c>
    </row>
    <row r="199" spans="1:4" x14ac:dyDescent="0.2">
      <c r="A199" s="40" t="s">
        <v>877</v>
      </c>
      <c r="B199" s="43" t="str">
        <f t="shared" si="19"/>
        <v>I-0019.0013</v>
      </c>
      <c r="C199" s="44" t="s">
        <v>945</v>
      </c>
      <c r="D199" s="47" t="s">
        <v>5</v>
      </c>
    </row>
    <row r="200" spans="1:4" x14ac:dyDescent="0.2">
      <c r="A200" s="40" t="s">
        <v>891</v>
      </c>
      <c r="B200" s="43" t="str">
        <f t="shared" si="19"/>
        <v>I-0019.0014</v>
      </c>
      <c r="C200" s="44" t="s">
        <v>946</v>
      </c>
      <c r="D200" s="47" t="s">
        <v>5</v>
      </c>
    </row>
    <row r="201" spans="1:4" x14ac:dyDescent="0.2">
      <c r="A201" s="39"/>
      <c r="B201" s="38"/>
      <c r="C201" s="44"/>
      <c r="D201" s="41"/>
    </row>
    <row r="202" spans="1:4" x14ac:dyDescent="0.2">
      <c r="A202" s="40" t="s">
        <v>842</v>
      </c>
      <c r="B202" s="43" t="str">
        <f t="shared" ref="B202:B204" si="20">CONCATENATE($B$186,".",A202)</f>
        <v>I-0019.0020</v>
      </c>
      <c r="C202" s="44" t="s">
        <v>316</v>
      </c>
      <c r="D202" s="47" t="s">
        <v>5</v>
      </c>
    </row>
    <row r="203" spans="1:4" x14ac:dyDescent="0.2">
      <c r="A203" s="40" t="s">
        <v>827</v>
      </c>
      <c r="B203" s="43" t="str">
        <f t="shared" si="20"/>
        <v>I-0019.0021</v>
      </c>
      <c r="C203" s="44" t="s">
        <v>947</v>
      </c>
      <c r="D203" s="47" t="s">
        <v>5</v>
      </c>
    </row>
    <row r="204" spans="1:4" x14ac:dyDescent="0.2">
      <c r="A204" s="40" t="s">
        <v>829</v>
      </c>
      <c r="B204" s="43" t="str">
        <f t="shared" si="20"/>
        <v>I-0019.0022</v>
      </c>
      <c r="C204" s="44" t="s">
        <v>948</v>
      </c>
      <c r="D204" s="47" t="s">
        <v>5</v>
      </c>
    </row>
    <row r="205" spans="1:4" x14ac:dyDescent="0.2">
      <c r="A205" s="40"/>
      <c r="B205" s="45"/>
      <c r="C205" s="45"/>
      <c r="D205" s="41"/>
    </row>
    <row r="206" spans="1:4" x14ac:dyDescent="0.2">
      <c r="A206" s="40" t="s">
        <v>905</v>
      </c>
      <c r="B206" s="43" t="str">
        <f t="shared" ref="B206" si="21">CONCATENATE($B$186,".",A206)</f>
        <v>I-0019.0030</v>
      </c>
      <c r="C206" s="44" t="s">
        <v>949</v>
      </c>
      <c r="D206" s="47" t="s">
        <v>5</v>
      </c>
    </row>
    <row r="207" spans="1:4" x14ac:dyDescent="0.2">
      <c r="A207" s="40"/>
      <c r="B207" s="45"/>
      <c r="C207" s="45"/>
      <c r="D207" s="38"/>
    </row>
    <row r="208" spans="1:4" x14ac:dyDescent="0.2">
      <c r="A208" s="40" t="s">
        <v>950</v>
      </c>
      <c r="B208" s="43" t="str">
        <f t="shared" ref="B208" si="22">CONCATENATE($B$186,".",A208)</f>
        <v>I-0019.0040</v>
      </c>
      <c r="C208" s="44" t="s">
        <v>951</v>
      </c>
      <c r="D208" s="47" t="s">
        <v>5</v>
      </c>
    </row>
    <row r="209" spans="1:4" x14ac:dyDescent="0.2">
      <c r="A209" s="40"/>
      <c r="B209" s="38"/>
      <c r="C209" s="44"/>
      <c r="D209" s="38"/>
    </row>
    <row r="210" spans="1:4" x14ac:dyDescent="0.2">
      <c r="A210" s="40" t="s">
        <v>952</v>
      </c>
      <c r="B210" s="43" t="str">
        <f t="shared" ref="B210" si="23">CONCATENATE($B$186,".",A210)</f>
        <v>I-0019.0050</v>
      </c>
      <c r="C210" s="44" t="s">
        <v>953</v>
      </c>
      <c r="D210" s="47" t="s">
        <v>5</v>
      </c>
    </row>
    <row r="211" spans="1:4" x14ac:dyDescent="0.2">
      <c r="A211" s="40"/>
      <c r="B211" s="38"/>
      <c r="C211" s="44"/>
      <c r="D211" s="38"/>
    </row>
    <row r="212" spans="1:4" x14ac:dyDescent="0.2">
      <c r="A212" s="40" t="s">
        <v>954</v>
      </c>
      <c r="B212" s="43" t="str">
        <f t="shared" ref="B212" si="24">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 t="shared" ref="B217:B220" si="25">CONCATENATE($B$215,".",A217)</f>
        <v>I-0020.0002</v>
      </c>
      <c r="C217" s="44" t="s">
        <v>958</v>
      </c>
      <c r="D217" s="38" t="s">
        <v>5</v>
      </c>
    </row>
    <row r="218" spans="1:4" x14ac:dyDescent="0.2">
      <c r="A218" s="40" t="s">
        <v>784</v>
      </c>
      <c r="B218" s="43" t="str">
        <f t="shared" si="25"/>
        <v>I-0020.0003</v>
      </c>
      <c r="C218" s="44" t="s">
        <v>959</v>
      </c>
      <c r="D218" s="38" t="s">
        <v>5</v>
      </c>
    </row>
    <row r="219" spans="1:4" x14ac:dyDescent="0.2">
      <c r="A219" s="40" t="s">
        <v>786</v>
      </c>
      <c r="B219" s="43" t="str">
        <f t="shared" si="25"/>
        <v>I-0020.0004</v>
      </c>
      <c r="C219" s="44" t="s">
        <v>960</v>
      </c>
      <c r="D219" s="38" t="s">
        <v>7</v>
      </c>
    </row>
    <row r="220" spans="1:4" x14ac:dyDescent="0.2">
      <c r="A220" s="40" t="s">
        <v>788</v>
      </c>
      <c r="B220" s="43" t="str">
        <f t="shared" si="25"/>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26">CONCATENATE($B$228,".",A230)</f>
        <v>I-0022.0002</v>
      </c>
      <c r="C230" s="44" t="s">
        <v>967</v>
      </c>
      <c r="D230" s="38" t="s">
        <v>5</v>
      </c>
    </row>
    <row r="231" spans="1:4" x14ac:dyDescent="0.2">
      <c r="A231" s="40" t="s">
        <v>784</v>
      </c>
      <c r="B231" s="43" t="str">
        <f t="shared" si="26"/>
        <v>I-0022.0003</v>
      </c>
      <c r="C231" s="44" t="s">
        <v>968</v>
      </c>
      <c r="D231" s="38" t="s">
        <v>5</v>
      </c>
    </row>
    <row r="232" spans="1:4" x14ac:dyDescent="0.2">
      <c r="A232" s="40" t="s">
        <v>786</v>
      </c>
      <c r="B232" s="43" t="str">
        <f t="shared" si="26"/>
        <v>I-0022.0004</v>
      </c>
      <c r="C232" s="44" t="s">
        <v>969</v>
      </c>
      <c r="D232" s="38" t="s">
        <v>5</v>
      </c>
    </row>
    <row r="233" spans="1:4" x14ac:dyDescent="0.2">
      <c r="A233" s="40" t="s">
        <v>788</v>
      </c>
      <c r="B233" s="43" t="str">
        <f t="shared" si="26"/>
        <v>I-0022.0005</v>
      </c>
      <c r="C233" s="44" t="s">
        <v>970</v>
      </c>
      <c r="D233" s="38" t="s">
        <v>5</v>
      </c>
    </row>
    <row r="234" spans="1:4" x14ac:dyDescent="0.2">
      <c r="A234" s="40" t="s">
        <v>790</v>
      </c>
      <c r="B234" s="43" t="str">
        <f t="shared" si="26"/>
        <v>I-0022.0006</v>
      </c>
      <c r="C234" s="44" t="s">
        <v>971</v>
      </c>
      <c r="D234" s="38" t="s">
        <v>5</v>
      </c>
    </row>
    <row r="235" spans="1:4" x14ac:dyDescent="0.2">
      <c r="A235" s="40" t="s">
        <v>792</v>
      </c>
      <c r="B235" s="43" t="str">
        <f t="shared" si="26"/>
        <v>I-0022.0007</v>
      </c>
      <c r="C235" s="44" t="s">
        <v>972</v>
      </c>
      <c r="D235" s="38" t="s">
        <v>5</v>
      </c>
    </row>
    <row r="236" spans="1:4" x14ac:dyDescent="0.2">
      <c r="A236" s="40" t="s">
        <v>810</v>
      </c>
      <c r="B236" s="43" t="str">
        <f t="shared" si="26"/>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 t="shared" ref="B247:B249" si="27">CONCATENATE($B$245,".",A247)</f>
        <v>I-0024.0002</v>
      </c>
      <c r="C247" s="44" t="s">
        <v>979</v>
      </c>
      <c r="D247" s="38" t="s">
        <v>607</v>
      </c>
    </row>
    <row r="248" spans="1:4" x14ac:dyDescent="0.2">
      <c r="A248" s="40" t="s">
        <v>784</v>
      </c>
      <c r="B248" s="43" t="str">
        <f t="shared" si="27"/>
        <v>I-0024.0003</v>
      </c>
      <c r="C248" s="44" t="s">
        <v>980</v>
      </c>
      <c r="D248" s="38" t="s">
        <v>607</v>
      </c>
    </row>
    <row r="249" spans="1:4" x14ac:dyDescent="0.2">
      <c r="A249" s="40" t="s">
        <v>786</v>
      </c>
      <c r="B249" s="43" t="str">
        <f t="shared" si="27"/>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 t="shared" ref="B254:B256" si="28">CONCATENATE($B$252,".",A254)</f>
        <v>I-0025.0002</v>
      </c>
      <c r="C254" s="44" t="s">
        <v>985</v>
      </c>
      <c r="D254" s="38" t="s">
        <v>7</v>
      </c>
    </row>
    <row r="255" spans="1:4" x14ac:dyDescent="0.2">
      <c r="A255" s="40" t="s">
        <v>784</v>
      </c>
      <c r="B255" s="43" t="str">
        <f t="shared" si="28"/>
        <v>I-0025.0003</v>
      </c>
      <c r="C255" s="44" t="s">
        <v>924</v>
      </c>
      <c r="D255" s="38" t="s">
        <v>7</v>
      </c>
    </row>
    <row r="256" spans="1:4" x14ac:dyDescent="0.2">
      <c r="A256" s="40" t="s">
        <v>786</v>
      </c>
      <c r="B256" s="43" t="str">
        <f t="shared" si="28"/>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6" customWidth="1"/>
    <col min="2" max="16384" width="11.42578125" style="126"/>
  </cols>
  <sheetData>
    <row r="1" spans="1:7" ht="30" customHeight="1" x14ac:dyDescent="0.2">
      <c r="A1" s="125" t="s">
        <v>1018</v>
      </c>
    </row>
    <row r="2" spans="1:7" ht="165" x14ac:dyDescent="0.2">
      <c r="A2" s="127" t="s">
        <v>1196</v>
      </c>
    </row>
    <row r="3" spans="1:7" ht="30" customHeight="1" x14ac:dyDescent="0.2">
      <c r="A3" s="125" t="s">
        <v>1019</v>
      </c>
    </row>
    <row r="4" spans="1:7" ht="30" customHeight="1" x14ac:dyDescent="0.2">
      <c r="A4" s="125" t="s">
        <v>1039</v>
      </c>
    </row>
    <row r="5" spans="1:7" ht="150" x14ac:dyDescent="0.2">
      <c r="A5" s="149" t="s">
        <v>1040</v>
      </c>
    </row>
    <row r="6" spans="1:7" ht="105.75" x14ac:dyDescent="0.2">
      <c r="A6" s="149" t="s">
        <v>1199</v>
      </c>
      <c r="B6" s="128"/>
      <c r="C6" s="128"/>
      <c r="D6" s="128"/>
      <c r="E6" s="128"/>
      <c r="F6" s="128"/>
      <c r="G6" s="128"/>
    </row>
    <row r="7" spans="1:7" ht="60" x14ac:dyDescent="0.2">
      <c r="A7" s="149" t="s">
        <v>1200</v>
      </c>
      <c r="B7" s="128"/>
      <c r="C7" s="128"/>
      <c r="D7" s="128"/>
      <c r="E7" s="128"/>
      <c r="F7" s="128"/>
      <c r="G7" s="128"/>
    </row>
    <row r="8" spans="1:7" ht="210" x14ac:dyDescent="0.2">
      <c r="A8" s="149" t="s">
        <v>1201</v>
      </c>
      <c r="B8" s="128"/>
      <c r="C8" s="128"/>
      <c r="D8" s="128"/>
      <c r="E8" s="128"/>
      <c r="F8" s="128"/>
      <c r="G8" s="128"/>
    </row>
    <row r="9" spans="1:7" ht="15" x14ac:dyDescent="0.2">
      <c r="A9" s="127" t="s">
        <v>1041</v>
      </c>
      <c r="B9" s="128"/>
      <c r="C9" s="128"/>
      <c r="D9" s="128"/>
      <c r="E9" s="128"/>
      <c r="F9" s="128"/>
      <c r="G9" s="128"/>
    </row>
    <row r="10" spans="1:7" ht="45" customHeight="1" x14ac:dyDescent="0.2">
      <c r="A10" s="127" t="s">
        <v>1042</v>
      </c>
      <c r="B10" s="128"/>
      <c r="C10" s="128"/>
      <c r="D10" s="128"/>
      <c r="E10" s="128"/>
      <c r="F10" s="128"/>
      <c r="G10" s="128"/>
    </row>
    <row r="11" spans="1:7" ht="30" x14ac:dyDescent="0.2">
      <c r="A11" s="127" t="s">
        <v>1044</v>
      </c>
      <c r="B11" s="128" t="s">
        <v>3</v>
      </c>
      <c r="C11" s="128"/>
      <c r="D11" s="128"/>
      <c r="E11" s="128"/>
      <c r="F11" s="128"/>
      <c r="G11" s="128"/>
    </row>
    <row r="12" spans="1:7" ht="15" x14ac:dyDescent="0.2">
      <c r="A12" s="127" t="s">
        <v>1198</v>
      </c>
      <c r="B12" s="128"/>
      <c r="C12" s="128"/>
      <c r="D12" s="128"/>
      <c r="E12" s="128"/>
      <c r="F12" s="128"/>
      <c r="G12" s="128"/>
    </row>
    <row r="13" spans="1:7" ht="47.25" x14ac:dyDescent="0.2">
      <c r="A13" s="292" t="s">
        <v>1206</v>
      </c>
      <c r="B13" s="128"/>
      <c r="C13" s="128"/>
      <c r="D13" s="128"/>
      <c r="E13" s="128"/>
      <c r="F13" s="128"/>
      <c r="G13" s="128"/>
    </row>
    <row r="14" spans="1:7" ht="30" customHeight="1" x14ac:dyDescent="0.2">
      <c r="A14" s="125" t="s">
        <v>1050</v>
      </c>
    </row>
    <row r="15" spans="1:7" ht="150" x14ac:dyDescent="0.2">
      <c r="A15" s="127" t="s">
        <v>1202</v>
      </c>
    </row>
    <row r="16" spans="1:7" ht="45" customHeight="1" x14ac:dyDescent="0.2">
      <c r="A16" s="127" t="s">
        <v>1203</v>
      </c>
      <c r="B16" s="128"/>
      <c r="C16" s="128"/>
      <c r="D16" s="128"/>
      <c r="E16" s="128"/>
      <c r="F16" s="128"/>
      <c r="G16" s="128"/>
    </row>
    <row r="17" spans="1:7" ht="30" customHeight="1" x14ac:dyDescent="0.2">
      <c r="A17" s="125" t="s">
        <v>1020</v>
      </c>
    </row>
    <row r="18" spans="1:7" ht="45" customHeight="1" x14ac:dyDescent="0.2">
      <c r="A18" s="127" t="s">
        <v>1204</v>
      </c>
      <c r="B18" s="128"/>
      <c r="C18" s="128"/>
      <c r="D18" s="128"/>
      <c r="E18" s="128"/>
      <c r="F18" s="128"/>
      <c r="G18" s="128"/>
    </row>
    <row r="19" spans="1:7" ht="45" customHeight="1" x14ac:dyDescent="0.2">
      <c r="A19" s="127" t="s">
        <v>1045</v>
      </c>
      <c r="B19" s="128"/>
      <c r="C19" s="128"/>
      <c r="D19" s="128"/>
      <c r="E19" s="128"/>
      <c r="F19" s="128"/>
      <c r="G19" s="128"/>
    </row>
    <row r="20" spans="1:7" ht="45" customHeight="1" x14ac:dyDescent="0.2">
      <c r="A20" s="127" t="s">
        <v>1205</v>
      </c>
      <c r="B20" s="128"/>
      <c r="C20" s="128"/>
      <c r="D20" s="128"/>
      <c r="E20" s="128"/>
      <c r="F20" s="128"/>
      <c r="G20" s="128"/>
    </row>
    <row r="21" spans="1:7" ht="30" x14ac:dyDescent="0.2">
      <c r="A21" s="127" t="s">
        <v>1043</v>
      </c>
      <c r="B21" s="128"/>
      <c r="C21" s="128"/>
      <c r="D21" s="128"/>
      <c r="E21" s="128"/>
      <c r="F21" s="128"/>
      <c r="G21" s="128"/>
    </row>
    <row r="22" spans="1:7" ht="15" x14ac:dyDescent="0.2">
      <c r="A22" s="127"/>
      <c r="B22" s="128"/>
      <c r="C22" s="128"/>
      <c r="D22" s="128"/>
      <c r="E22" s="128"/>
      <c r="F22" s="128"/>
      <c r="G22" s="128"/>
    </row>
    <row r="23" spans="1:7" ht="30" customHeight="1" x14ac:dyDescent="0.2">
      <c r="A23" s="125" t="s">
        <v>1021</v>
      </c>
    </row>
    <row r="24" spans="1:7" ht="45" x14ac:dyDescent="0.2">
      <c r="A24" s="127" t="s">
        <v>1207</v>
      </c>
      <c r="B24" s="128"/>
      <c r="C24" s="128"/>
      <c r="D24" s="128"/>
      <c r="E24" s="128"/>
      <c r="F24" s="128"/>
      <c r="G24" s="128"/>
    </row>
    <row r="25" spans="1:7" ht="15" x14ac:dyDescent="0.2">
      <c r="A25" s="127" t="s">
        <v>1046</v>
      </c>
      <c r="B25" s="128"/>
      <c r="C25" s="128"/>
      <c r="D25" s="128"/>
      <c r="E25" s="128"/>
      <c r="F25" s="128"/>
      <c r="G25" s="128"/>
    </row>
    <row r="26" spans="1:7" ht="30" x14ac:dyDescent="0.2">
      <c r="A26" s="127" t="s">
        <v>1208</v>
      </c>
      <c r="B26" s="128"/>
      <c r="C26" s="128"/>
      <c r="D26" s="128"/>
      <c r="E26" s="128"/>
      <c r="F26" s="128"/>
      <c r="G26" s="128"/>
    </row>
    <row r="27" spans="1:7" ht="30" x14ac:dyDescent="0.2">
      <c r="A27" s="127" t="s">
        <v>1209</v>
      </c>
      <c r="B27" s="128"/>
      <c r="C27" s="128"/>
      <c r="D27" s="128"/>
      <c r="E27" s="128"/>
      <c r="F27" s="128"/>
      <c r="G27" s="128"/>
    </row>
    <row r="28" spans="1:7" ht="30" x14ac:dyDescent="0.2">
      <c r="A28" s="127" t="s">
        <v>1210</v>
      </c>
    </row>
    <row r="29" spans="1:7" ht="45" x14ac:dyDescent="0.2">
      <c r="A29" s="127" t="s">
        <v>1052</v>
      </c>
    </row>
    <row r="30" spans="1:7" ht="30.75" x14ac:dyDescent="0.2">
      <c r="A30" s="127" t="s">
        <v>1211</v>
      </c>
    </row>
    <row r="31" spans="1:7" ht="135.75" x14ac:dyDescent="0.2">
      <c r="A31" s="127" t="s">
        <v>1212</v>
      </c>
    </row>
    <row r="32" spans="1:7" ht="30" customHeight="1" x14ac:dyDescent="0.2">
      <c r="A32" s="125" t="s">
        <v>1022</v>
      </c>
    </row>
    <row r="33" spans="1:7" ht="45" x14ac:dyDescent="0.2">
      <c r="A33" s="127" t="s">
        <v>1213</v>
      </c>
    </row>
    <row r="34" spans="1:7" ht="150" x14ac:dyDescent="0.2">
      <c r="A34" s="127" t="s">
        <v>1214</v>
      </c>
    </row>
    <row r="35" spans="1:7" ht="120" x14ac:dyDescent="0.2">
      <c r="A35" s="127" t="s">
        <v>1053</v>
      </c>
    </row>
    <row r="36" spans="1:7" ht="44.25" customHeight="1" x14ac:dyDescent="0.2">
      <c r="A36" s="127" t="s">
        <v>1023</v>
      </c>
    </row>
    <row r="37" spans="1:7" ht="15" x14ac:dyDescent="0.2">
      <c r="A37" s="127" t="s">
        <v>1056</v>
      </c>
    </row>
    <row r="38" spans="1:7" ht="30" customHeight="1" x14ac:dyDescent="0.2">
      <c r="A38" s="125" t="s">
        <v>1024</v>
      </c>
    </row>
    <row r="39" spans="1:7" ht="45" x14ac:dyDescent="0.2">
      <c r="A39" s="127" t="s">
        <v>1047</v>
      </c>
      <c r="B39" s="128"/>
      <c r="C39" s="128"/>
      <c r="D39" s="128"/>
      <c r="E39" s="128"/>
      <c r="F39" s="128"/>
      <c r="G39" s="128"/>
    </row>
    <row r="40" spans="1:7" ht="30" x14ac:dyDescent="0.2">
      <c r="A40" s="127" t="s">
        <v>1054</v>
      </c>
    </row>
    <row r="41" spans="1:7" ht="30" x14ac:dyDescent="0.2">
      <c r="A41" s="127" t="s">
        <v>1055</v>
      </c>
    </row>
    <row r="42" spans="1:7" ht="15.75" x14ac:dyDescent="0.2">
      <c r="A42" s="125" t="s">
        <v>1025</v>
      </c>
    </row>
    <row r="43" spans="1:7" ht="45" x14ac:dyDescent="0.2">
      <c r="A43" s="127" t="s">
        <v>1026</v>
      </c>
    </row>
    <row r="45" spans="1:7" ht="30" customHeight="1" x14ac:dyDescent="0.2">
      <c r="A45" s="125" t="s">
        <v>1048</v>
      </c>
    </row>
    <row r="46" spans="1:7" ht="45" x14ac:dyDescent="0.2">
      <c r="A46" s="127" t="s">
        <v>1049</v>
      </c>
    </row>
    <row r="47" spans="1:7" ht="30" x14ac:dyDescent="0.2">
      <c r="A47" s="127" t="s">
        <v>1051</v>
      </c>
    </row>
    <row r="48" spans="1:7" ht="25.5" x14ac:dyDescent="0.2">
      <c r="A48" s="293" t="s">
        <v>1215</v>
      </c>
    </row>
    <row r="49" spans="1:1" ht="15" x14ac:dyDescent="0.2">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99"/>
  <sheetViews>
    <sheetView showGridLines="0" showZeros="0" tabSelected="1" topLeftCell="A310" zoomScale="90" zoomScaleNormal="90" zoomScaleSheetLayoutView="90" workbookViewId="0">
      <selection activeCell="G318" sqref="G318"/>
    </sheetView>
  </sheetViews>
  <sheetFormatPr baseColWidth="10" defaultColWidth="11.42578125" defaultRowHeight="20.100000000000001" customHeight="1" x14ac:dyDescent="0.2"/>
  <cols>
    <col min="1" max="1" width="11.42578125" style="81"/>
    <col min="2" max="2" width="20.28515625" style="81" customWidth="1"/>
    <col min="3" max="3" width="60.7109375" style="81" customWidth="1"/>
    <col min="4" max="4" width="9.7109375" style="140" customWidth="1"/>
    <col min="5" max="5" width="14.7109375" style="81" customWidth="1"/>
    <col min="6" max="6" width="5.28515625" style="81" customWidth="1"/>
    <col min="7" max="7" width="62.7109375" style="81" bestFit="1" customWidth="1"/>
    <col min="8" max="9" width="14.7109375" style="81" customWidth="1"/>
    <col min="10" max="10" width="26.140625" style="81" customWidth="1"/>
    <col min="11" max="16384" width="11.42578125" style="81"/>
  </cols>
  <sheetData>
    <row r="1" spans="1:10" ht="20.100000000000001" customHeight="1" x14ac:dyDescent="0.2">
      <c r="A1" s="312" t="s">
        <v>1014</v>
      </c>
      <c r="B1" s="312"/>
      <c r="C1" s="312"/>
      <c r="D1" s="312"/>
      <c r="E1" s="312"/>
      <c r="F1" s="104"/>
      <c r="J1" s="104"/>
    </row>
    <row r="2" spans="1:10" ht="20.100000000000001" customHeight="1" x14ac:dyDescent="0.2">
      <c r="A2" s="80" t="s">
        <v>11</v>
      </c>
      <c r="C2" s="80" t="s">
        <v>1814</v>
      </c>
      <c r="D2" s="141"/>
      <c r="E2" s="80"/>
      <c r="F2" s="80"/>
      <c r="J2" s="80"/>
    </row>
    <row r="3" spans="1:10" s="111" customFormat="1" ht="20.100000000000001" customHeight="1" x14ac:dyDescent="0.2">
      <c r="A3" s="110" t="s">
        <v>12</v>
      </c>
      <c r="C3" s="112" t="s">
        <v>1755</v>
      </c>
      <c r="D3" s="142"/>
      <c r="E3" s="113"/>
      <c r="F3" s="113"/>
      <c r="J3" s="113"/>
    </row>
    <row r="4" spans="1:10" s="111" customFormat="1" ht="20.100000000000001" customHeight="1" x14ac:dyDescent="0.2">
      <c r="A4" s="110" t="s">
        <v>16</v>
      </c>
      <c r="C4" s="114" t="s">
        <v>1756</v>
      </c>
      <c r="D4" s="142"/>
      <c r="E4" s="113"/>
      <c r="F4" s="113"/>
      <c r="J4" s="113"/>
    </row>
    <row r="5" spans="1:10" s="111" customFormat="1" ht="20.100000000000001" customHeight="1" x14ac:dyDescent="0.2">
      <c r="A5" s="110" t="s">
        <v>15</v>
      </c>
      <c r="C5" s="115"/>
      <c r="D5" s="143"/>
    </row>
    <row r="6" spans="1:10" s="111" customFormat="1" ht="20.100000000000001" customHeight="1" x14ac:dyDescent="0.2">
      <c r="A6" s="110" t="s">
        <v>36</v>
      </c>
      <c r="C6" s="116"/>
      <c r="D6" s="143"/>
    </row>
    <row r="7" spans="1:10" s="111" customFormat="1" ht="20.100000000000001" customHeight="1" x14ac:dyDescent="0.2">
      <c r="A7" s="110" t="s">
        <v>18</v>
      </c>
      <c r="C7" s="117">
        <v>135255227.97999999</v>
      </c>
      <c r="D7" s="143"/>
    </row>
    <row r="8" spans="1:10" s="111" customFormat="1" ht="20.100000000000001" customHeight="1" x14ac:dyDescent="0.2">
      <c r="A8" s="110" t="s">
        <v>990</v>
      </c>
      <c r="C8" s="118"/>
      <c r="D8" s="143"/>
    </row>
    <row r="9" spans="1:10" s="111" customFormat="1" ht="20.100000000000001" customHeight="1" x14ac:dyDescent="0.2">
      <c r="A9" s="110" t="s">
        <v>989</v>
      </c>
      <c r="C9" s="119"/>
      <c r="D9" s="143"/>
    </row>
    <row r="10" spans="1:10" s="111" customFormat="1" ht="20.100000000000001" customHeight="1" x14ac:dyDescent="0.2">
      <c r="A10" s="110" t="s">
        <v>17</v>
      </c>
      <c r="C10" s="120">
        <v>360</v>
      </c>
      <c r="D10" s="143"/>
    </row>
    <row r="11" spans="1:10" s="111" customFormat="1" ht="20.100000000000001" customHeight="1" x14ac:dyDescent="0.2">
      <c r="B11" s="110"/>
      <c r="C11" s="121"/>
      <c r="D11" s="143"/>
    </row>
    <row r="12" spans="1:10" ht="20.100000000000001" customHeight="1" x14ac:dyDescent="0.2">
      <c r="A12" s="312" t="s">
        <v>1015</v>
      </c>
      <c r="B12" s="312"/>
      <c r="C12" s="312"/>
      <c r="D12" s="312"/>
      <c r="E12" s="312"/>
      <c r="F12" s="104"/>
      <c r="J12" s="104"/>
    </row>
    <row r="13" spans="1:10" s="111" customFormat="1" ht="20.100000000000001" customHeight="1" x14ac:dyDescent="0.2">
      <c r="A13" s="110" t="s">
        <v>13</v>
      </c>
      <c r="C13" s="215"/>
      <c r="D13" s="143"/>
    </row>
    <row r="14" spans="1:10" s="111" customFormat="1" ht="20.100000000000001" customHeight="1" x14ac:dyDescent="0.2">
      <c r="A14" s="110" t="s">
        <v>1190</v>
      </c>
      <c r="C14" s="216">
        <v>0</v>
      </c>
      <c r="D14" s="143"/>
    </row>
    <row r="15" spans="1:10" ht="20.100000000000001" customHeight="1" x14ac:dyDescent="0.2">
      <c r="A15" s="110" t="s">
        <v>1009</v>
      </c>
      <c r="C15" s="267">
        <v>0.15</v>
      </c>
      <c r="D15" s="144"/>
      <c r="E15" s="137"/>
      <c r="F15" s="137"/>
      <c r="J15" s="137"/>
    </row>
    <row r="16" spans="1:10" ht="20.100000000000001" customHeight="1" x14ac:dyDescent="0.2">
      <c r="A16" s="110" t="s">
        <v>1008</v>
      </c>
      <c r="C16" s="216">
        <v>0.1</v>
      </c>
      <c r="D16" s="144"/>
    </row>
    <row r="17" spans="1:10" ht="20.100000000000001" customHeight="1" x14ac:dyDescent="0.2">
      <c r="A17" s="110" t="s">
        <v>1034</v>
      </c>
      <c r="C17" s="216">
        <v>2.4E-2</v>
      </c>
      <c r="D17" s="144"/>
    </row>
    <row r="18" spans="1:10" ht="20.100000000000001" customHeight="1" x14ac:dyDescent="0.2">
      <c r="A18" s="110" t="s">
        <v>1007</v>
      </c>
      <c r="C18" s="216">
        <v>0.21</v>
      </c>
      <c r="D18" s="144"/>
    </row>
    <row r="19" spans="1:10" ht="20.100000000000001" customHeight="1" x14ac:dyDescent="0.2">
      <c r="A19" s="110" t="s">
        <v>1011</v>
      </c>
      <c r="C19" s="83">
        <f>PrecioUnitario(1,Costo_Financiero,Gasto_Generales_Porcentaje,Beneficio,Ingresos_Brutos,IVA)</f>
        <v>1.5425</v>
      </c>
    </row>
    <row r="20" spans="1:10" ht="20.100000000000001" customHeight="1" x14ac:dyDescent="0.2">
      <c r="C20" s="83"/>
    </row>
    <row r="21" spans="1:10" ht="20.100000000000001" customHeight="1" x14ac:dyDescent="0.2">
      <c r="B21" s="316" t="s">
        <v>1033</v>
      </c>
      <c r="C21" s="317"/>
      <c r="D21" s="317"/>
      <c r="E21" s="318"/>
      <c r="F21" s="104"/>
      <c r="J21" s="104"/>
    </row>
    <row r="23" spans="1:10" ht="20.100000000000001" customHeight="1" x14ac:dyDescent="0.2">
      <c r="B23" s="319" t="s">
        <v>991</v>
      </c>
      <c r="C23" s="313" t="s">
        <v>0</v>
      </c>
      <c r="D23" s="320" t="s">
        <v>1</v>
      </c>
      <c r="E23" s="319" t="s">
        <v>2</v>
      </c>
      <c r="F23" s="147"/>
      <c r="G23" s="313" t="s">
        <v>1036</v>
      </c>
      <c r="H23" s="313"/>
      <c r="I23" s="262"/>
      <c r="J23" s="314" t="s">
        <v>1035</v>
      </c>
    </row>
    <row r="24" spans="1:10" ht="20.100000000000001" customHeight="1" x14ac:dyDescent="0.2">
      <c r="B24" s="319"/>
      <c r="C24" s="313"/>
      <c r="D24" s="320"/>
      <c r="E24" s="319"/>
      <c r="F24" s="147"/>
      <c r="G24" s="139" t="s">
        <v>1037</v>
      </c>
      <c r="H24" s="139" t="s">
        <v>1</v>
      </c>
      <c r="I24" s="263"/>
      <c r="J24" s="315"/>
    </row>
    <row r="25" spans="1:10" ht="20.100000000000001" customHeight="1" x14ac:dyDescent="0.2">
      <c r="B25" s="78"/>
      <c r="C25" s="138"/>
      <c r="D25" s="145"/>
      <c r="E25" s="78"/>
      <c r="F25" s="147"/>
      <c r="G25" s="264"/>
      <c r="H25" s="264"/>
      <c r="J25" s="122"/>
    </row>
    <row r="26" spans="1:10" ht="20.100000000000001" customHeight="1" x14ac:dyDescent="0.2">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00000000000001" customHeight="1" x14ac:dyDescent="0.2">
      <c r="A27" s="81">
        <f t="shared" ref="A27:A90" si="1">IF(D27=0,A26,A26+1)</f>
        <v>0</v>
      </c>
      <c r="B27" s="291" t="s">
        <v>1372</v>
      </c>
      <c r="C27" s="79" t="str">
        <f t="shared" si="0"/>
        <v>Preparación y limpieza de los terrenos.</v>
      </c>
      <c r="D27" s="146"/>
      <c r="E27" s="124"/>
      <c r="F27" s="214"/>
      <c r="G27" s="213" t="s">
        <v>1221</v>
      </c>
      <c r="H27" s="265"/>
      <c r="I27" s="140"/>
      <c r="J27" s="213"/>
    </row>
    <row r="28" spans="1:10" ht="20.100000000000001" customHeight="1" x14ac:dyDescent="0.2">
      <c r="A28" s="81">
        <f t="shared" si="1"/>
        <v>1</v>
      </c>
      <c r="B28" s="291" t="s">
        <v>1373</v>
      </c>
      <c r="C28" s="79" t="str">
        <f t="shared" si="0"/>
        <v>Preparación y limpieza.</v>
      </c>
      <c r="D28" s="146" t="str">
        <f t="shared" ref="D28:D57" si="2">IFERROR(VLOOKUP(J28,Tabla_Items,3,FALSE),H28)</f>
        <v>m2</v>
      </c>
      <c r="E28" s="124"/>
      <c r="F28" s="214"/>
      <c r="G28" s="213" t="s">
        <v>1570</v>
      </c>
      <c r="H28" s="265" t="s">
        <v>7</v>
      </c>
      <c r="I28" s="140"/>
      <c r="J28" s="213"/>
    </row>
    <row r="29" spans="1:10" ht="20.100000000000001" customHeight="1" x14ac:dyDescent="0.2">
      <c r="A29" s="81">
        <f t="shared" si="1"/>
        <v>2</v>
      </c>
      <c r="B29" s="148" t="s">
        <v>1374</v>
      </c>
      <c r="C29" s="79" t="str">
        <f t="shared" si="0"/>
        <v>Demoliciones</v>
      </c>
      <c r="D29" s="146" t="str">
        <f t="shared" si="2"/>
        <v>gl</v>
      </c>
      <c r="E29" s="124"/>
      <c r="F29" s="214"/>
      <c r="G29" s="213" t="s">
        <v>1222</v>
      </c>
      <c r="H29" s="265" t="s">
        <v>5</v>
      </c>
      <c r="I29" s="140"/>
      <c r="J29" s="213"/>
    </row>
    <row r="30" spans="1:10" ht="20.100000000000001" customHeight="1" x14ac:dyDescent="0.2">
      <c r="A30" s="81">
        <f t="shared" si="1"/>
        <v>3</v>
      </c>
      <c r="B30" s="148" t="s">
        <v>1375</v>
      </c>
      <c r="C30" s="79" t="str">
        <f t="shared" si="0"/>
        <v>Construcción del Obrador, Depósitos de materiales, Sanitarios de personal</v>
      </c>
      <c r="D30" s="146" t="str">
        <f t="shared" si="2"/>
        <v>Un</v>
      </c>
      <c r="E30" s="124"/>
      <c r="F30" s="214"/>
      <c r="G30" s="213" t="s">
        <v>1571</v>
      </c>
      <c r="H30" s="265" t="s">
        <v>1223</v>
      </c>
      <c r="I30" s="140"/>
      <c r="J30" s="213"/>
    </row>
    <row r="31" spans="1:10" ht="20.100000000000001" customHeight="1" x14ac:dyDescent="0.2">
      <c r="A31" s="81">
        <f t="shared" si="1"/>
        <v>4</v>
      </c>
      <c r="B31" s="148" t="s">
        <v>1376</v>
      </c>
      <c r="C31" s="79" t="str">
        <f t="shared" si="0"/>
        <v>Provisión y colocación del Cartel de Obra</v>
      </c>
      <c r="D31" s="146" t="str">
        <f t="shared" si="2"/>
        <v>Un</v>
      </c>
      <c r="E31" s="124"/>
      <c r="F31" s="214"/>
      <c r="G31" s="213" t="s">
        <v>1224</v>
      </c>
      <c r="H31" s="265" t="s">
        <v>1223</v>
      </c>
      <c r="I31" s="140"/>
      <c r="J31" s="213"/>
    </row>
    <row r="32" spans="1:10" ht="20.100000000000001" customHeight="1" x14ac:dyDescent="0.2">
      <c r="A32" s="81">
        <f t="shared" si="1"/>
        <v>4</v>
      </c>
      <c r="B32" s="148" t="s">
        <v>1377</v>
      </c>
      <c r="C32" s="79" t="str">
        <f t="shared" si="0"/>
        <v>Replanteo y Otros</v>
      </c>
      <c r="D32" s="146">
        <f t="shared" si="2"/>
        <v>0</v>
      </c>
      <c r="E32" s="124"/>
      <c r="F32" s="214"/>
      <c r="G32" s="213" t="s">
        <v>1226</v>
      </c>
      <c r="H32" s="265"/>
      <c r="I32" s="140"/>
      <c r="J32" s="213"/>
    </row>
    <row r="33" spans="1:10" ht="20.100000000000001" customHeight="1" x14ac:dyDescent="0.2">
      <c r="A33" s="81">
        <f t="shared" si="1"/>
        <v>5</v>
      </c>
      <c r="B33" s="148" t="s">
        <v>1378</v>
      </c>
      <c r="C33" s="79" t="str">
        <f t="shared" si="0"/>
        <v>Replanteo de la Obra</v>
      </c>
      <c r="D33" s="146" t="str">
        <f t="shared" si="2"/>
        <v>m2</v>
      </c>
      <c r="E33" s="124"/>
      <c r="F33" s="214"/>
      <c r="G33" s="213" t="s">
        <v>1227</v>
      </c>
      <c r="H33" s="265" t="s">
        <v>7</v>
      </c>
      <c r="I33" s="140"/>
      <c r="J33" s="213"/>
    </row>
    <row r="34" spans="1:10" ht="20.100000000000001" customHeight="1" x14ac:dyDescent="0.2">
      <c r="A34" s="81">
        <f t="shared" si="1"/>
        <v>6</v>
      </c>
      <c r="B34" s="148" t="s">
        <v>1379</v>
      </c>
      <c r="C34" s="79" t="str">
        <f t="shared" si="0"/>
        <v>Oficina para la Inspección</v>
      </c>
      <c r="D34" s="146" t="str">
        <f t="shared" si="2"/>
        <v>Un</v>
      </c>
      <c r="E34" s="124"/>
      <c r="F34" s="214"/>
      <c r="G34" s="213" t="s">
        <v>1228</v>
      </c>
      <c r="H34" s="265" t="s">
        <v>1223</v>
      </c>
      <c r="I34" s="140"/>
      <c r="J34" s="213"/>
    </row>
    <row r="35" spans="1:10" ht="20.100000000000001" customHeight="1" x14ac:dyDescent="0.2">
      <c r="A35" s="81">
        <f t="shared" si="1"/>
        <v>7</v>
      </c>
      <c r="B35" s="148" t="s">
        <v>1380</v>
      </c>
      <c r="C35" s="79" t="str">
        <f t="shared" si="0"/>
        <v>Cegado de Pozos Absorbentes o Negros, Cámaras, Zanjas o excavaciones</v>
      </c>
      <c r="D35" s="146" t="str">
        <f t="shared" si="2"/>
        <v>gl</v>
      </c>
      <c r="E35" s="124"/>
      <c r="F35" s="214"/>
      <c r="G35" s="213" t="s">
        <v>1229</v>
      </c>
      <c r="H35" s="265" t="s">
        <v>5</v>
      </c>
      <c r="I35" s="140"/>
      <c r="J35" s="213"/>
    </row>
    <row r="36" spans="1:10" ht="20.100000000000001" customHeight="1" x14ac:dyDescent="0.2">
      <c r="A36" s="81">
        <f t="shared" si="1"/>
        <v>8</v>
      </c>
      <c r="B36" s="148" t="s">
        <v>1381</v>
      </c>
      <c r="C36" s="79" t="str">
        <f t="shared" si="0"/>
        <v>Vallados y Cierres Perimetrales</v>
      </c>
      <c r="D36" s="146" t="str">
        <f t="shared" si="2"/>
        <v>gl</v>
      </c>
      <c r="E36" s="124"/>
      <c r="F36" s="214"/>
      <c r="G36" s="213" t="s">
        <v>1230</v>
      </c>
      <c r="H36" s="265" t="s">
        <v>5</v>
      </c>
      <c r="I36" s="140"/>
      <c r="J36" s="213"/>
    </row>
    <row r="37" spans="1:10" ht="20.100000000000001" customHeight="1" x14ac:dyDescent="0.2">
      <c r="A37" s="81">
        <f t="shared" si="1"/>
        <v>8</v>
      </c>
      <c r="B37" s="148" t="s">
        <v>1382</v>
      </c>
      <c r="C37" s="79" t="str">
        <f t="shared" si="0"/>
        <v>Actividades complementarias</v>
      </c>
      <c r="D37" s="146">
        <f t="shared" si="2"/>
        <v>0</v>
      </c>
      <c r="E37" s="124"/>
      <c r="F37" s="214"/>
      <c r="G37" s="213" t="s">
        <v>1231</v>
      </c>
      <c r="H37" s="265"/>
      <c r="I37" s="140"/>
      <c r="J37" s="213"/>
    </row>
    <row r="38" spans="1:10" ht="20.100000000000001" customHeight="1" x14ac:dyDescent="0.2">
      <c r="A38" s="81">
        <f t="shared" si="1"/>
        <v>9</v>
      </c>
      <c r="B38" s="148" t="s">
        <v>1383</v>
      </c>
      <c r="C38" s="79" t="str">
        <f t="shared" si="0"/>
        <v>Vigilancia y alumbrado de obra</v>
      </c>
      <c r="D38" s="146" t="str">
        <f t="shared" si="2"/>
        <v>gl</v>
      </c>
      <c r="E38" s="124"/>
      <c r="F38" s="214"/>
      <c r="G38" s="213" t="s">
        <v>1232</v>
      </c>
      <c r="H38" s="265" t="s">
        <v>5</v>
      </c>
      <c r="I38" s="140"/>
      <c r="J38" s="213"/>
    </row>
    <row r="39" spans="1:10" ht="20.100000000000001" customHeight="1" x14ac:dyDescent="0.2">
      <c r="A39" s="81">
        <f t="shared" si="1"/>
        <v>10</v>
      </c>
      <c r="B39" s="148" t="s">
        <v>1384</v>
      </c>
      <c r="C39" s="79" t="str">
        <f t="shared" si="0"/>
        <v>Energia de obra. Agua para construcción</v>
      </c>
      <c r="D39" s="146" t="str">
        <f t="shared" si="2"/>
        <v>gl</v>
      </c>
      <c r="E39" s="124"/>
      <c r="F39" s="214"/>
      <c r="G39" s="213" t="s">
        <v>1233</v>
      </c>
      <c r="H39" s="265" t="s">
        <v>5</v>
      </c>
      <c r="I39" s="140"/>
      <c r="J39" s="213"/>
    </row>
    <row r="40" spans="1:10" ht="20.100000000000001" customHeight="1" x14ac:dyDescent="0.2">
      <c r="A40" s="81">
        <f t="shared" si="1"/>
        <v>11</v>
      </c>
      <c r="B40" s="148" t="s">
        <v>1385</v>
      </c>
      <c r="C40" s="79" t="str">
        <f t="shared" si="0"/>
        <v>Medidas de Seguridad</v>
      </c>
      <c r="D40" s="146" t="str">
        <f t="shared" si="2"/>
        <v>gl</v>
      </c>
      <c r="E40" s="124"/>
      <c r="F40" s="214"/>
      <c r="G40" s="213" t="s">
        <v>1572</v>
      </c>
      <c r="H40" s="265" t="s">
        <v>5</v>
      </c>
      <c r="I40" s="140"/>
      <c r="J40" s="213"/>
    </row>
    <row r="41" spans="1:10" ht="20.100000000000001" customHeight="1" x14ac:dyDescent="0.2">
      <c r="A41" s="81">
        <f t="shared" si="1"/>
        <v>11</v>
      </c>
      <c r="B41" s="148" t="s">
        <v>1386</v>
      </c>
      <c r="C41" s="79" t="str">
        <f t="shared" si="0"/>
        <v>Cumplimiento Plan de Gestión Ambiental y Social. Condiciones de Higiene y Seguridad</v>
      </c>
      <c r="D41" s="146">
        <f t="shared" si="2"/>
        <v>0</v>
      </c>
      <c r="E41" s="124"/>
      <c r="F41" s="214"/>
      <c r="G41" s="213" t="s">
        <v>1234</v>
      </c>
      <c r="H41" s="265"/>
      <c r="I41" s="140"/>
      <c r="J41" s="213"/>
    </row>
    <row r="42" spans="1:10" ht="20.100000000000001" customHeight="1" x14ac:dyDescent="0.2">
      <c r="A42" s="81">
        <f t="shared" si="1"/>
        <v>12</v>
      </c>
      <c r="B42" s="148" t="s">
        <v>1387</v>
      </c>
      <c r="C42" s="79" t="str">
        <f t="shared" si="0"/>
        <v>Plan de Manejo Ambiental</v>
      </c>
      <c r="D42" s="146" t="str">
        <f t="shared" si="2"/>
        <v>gl</v>
      </c>
      <c r="E42" s="124"/>
      <c r="F42" s="214"/>
      <c r="G42" s="213" t="s">
        <v>1235</v>
      </c>
      <c r="H42" s="265" t="s">
        <v>5</v>
      </c>
      <c r="I42" s="140"/>
      <c r="J42" s="213"/>
    </row>
    <row r="43" spans="1:10" ht="20.100000000000001" customHeight="1" x14ac:dyDescent="0.2">
      <c r="A43" s="81">
        <f t="shared" si="1"/>
        <v>13</v>
      </c>
      <c r="B43" s="148" t="s">
        <v>1388</v>
      </c>
      <c r="C43" s="79" t="str">
        <f t="shared" si="0"/>
        <v>Permiso Ambiental</v>
      </c>
      <c r="D43" s="146" t="str">
        <f t="shared" si="2"/>
        <v>mes</v>
      </c>
      <c r="E43" s="124"/>
      <c r="F43" s="214"/>
      <c r="G43" s="213" t="s">
        <v>1236</v>
      </c>
      <c r="H43" s="265" t="s">
        <v>1828</v>
      </c>
      <c r="I43" s="140"/>
      <c r="J43" s="213"/>
    </row>
    <row r="44" spans="1:10" ht="20.100000000000001" customHeight="1" x14ac:dyDescent="0.2">
      <c r="A44" s="81">
        <f t="shared" si="1"/>
        <v>14</v>
      </c>
      <c r="B44" s="148" t="s">
        <v>1389</v>
      </c>
      <c r="C44" s="79" t="str">
        <f t="shared" si="0"/>
        <v>Seguimiento Pmas</v>
      </c>
      <c r="D44" s="146" t="str">
        <f t="shared" si="2"/>
        <v>mes</v>
      </c>
      <c r="E44" s="124"/>
      <c r="F44" s="214"/>
      <c r="G44" s="213" t="s">
        <v>1237</v>
      </c>
      <c r="H44" s="265" t="s">
        <v>1828</v>
      </c>
      <c r="I44" s="140"/>
      <c r="J44" s="213"/>
    </row>
    <row r="45" spans="1:10" ht="20.100000000000001" customHeight="1" x14ac:dyDescent="0.2">
      <c r="A45" s="81">
        <f t="shared" si="1"/>
        <v>14</v>
      </c>
      <c r="B45" s="148">
        <v>2</v>
      </c>
      <c r="C45" s="79" t="str">
        <f t="shared" si="0"/>
        <v>MOVIMIENTO DE SUELOS</v>
      </c>
      <c r="D45" s="146">
        <f t="shared" si="2"/>
        <v>0</v>
      </c>
      <c r="E45" s="124"/>
      <c r="F45" s="214"/>
      <c r="G45" s="213" t="s">
        <v>1238</v>
      </c>
      <c r="H45" s="265"/>
      <c r="I45" s="140"/>
      <c r="J45" s="213"/>
    </row>
    <row r="46" spans="1:10" ht="20.100000000000001" customHeight="1" x14ac:dyDescent="0.2">
      <c r="A46" s="81">
        <f t="shared" si="1"/>
        <v>14</v>
      </c>
      <c r="B46" s="148" t="s">
        <v>1390</v>
      </c>
      <c r="C46" s="79" t="str">
        <f t="shared" si="0"/>
        <v>Terraplenamientos, Rellenos y Compactación</v>
      </c>
      <c r="D46" s="146">
        <f t="shared" si="2"/>
        <v>0</v>
      </c>
      <c r="E46" s="124"/>
      <c r="F46" s="214"/>
      <c r="G46" s="213" t="s">
        <v>1239</v>
      </c>
      <c r="H46" s="265"/>
      <c r="I46" s="140"/>
      <c r="J46" s="213"/>
    </row>
    <row r="47" spans="1:10" ht="20.100000000000001" customHeight="1" x14ac:dyDescent="0.2">
      <c r="A47" s="81">
        <f t="shared" si="1"/>
        <v>15</v>
      </c>
      <c r="B47" s="148" t="s">
        <v>1391</v>
      </c>
      <c r="C47" s="79" t="str">
        <f t="shared" si="0"/>
        <v>Relleno Bajo Contrapiso</v>
      </c>
      <c r="D47" s="146" t="str">
        <f t="shared" si="2"/>
        <v>m3</v>
      </c>
      <c r="E47" s="124"/>
      <c r="F47" s="214"/>
      <c r="G47" s="213" t="s">
        <v>1240</v>
      </c>
      <c r="H47" s="265" t="s">
        <v>6</v>
      </c>
      <c r="I47" s="140"/>
      <c r="J47" s="213"/>
    </row>
    <row r="48" spans="1:10" ht="20.100000000000001" customHeight="1" x14ac:dyDescent="0.2">
      <c r="A48" s="81">
        <f t="shared" si="1"/>
        <v>16</v>
      </c>
      <c r="B48" s="148" t="s">
        <v>1392</v>
      </c>
      <c r="C48" s="79" t="str">
        <f t="shared" si="0"/>
        <v>Relleno de Zanjas y Conductos</v>
      </c>
      <c r="D48" s="146" t="str">
        <f t="shared" si="2"/>
        <v>m3</v>
      </c>
      <c r="E48" s="124"/>
      <c r="F48" s="214"/>
      <c r="G48" s="213" t="s">
        <v>1241</v>
      </c>
      <c r="H48" s="265" t="s">
        <v>6</v>
      </c>
      <c r="I48" s="140"/>
      <c r="J48" s="213"/>
    </row>
    <row r="49" spans="1:10" ht="20.100000000000001" customHeight="1" x14ac:dyDescent="0.2">
      <c r="A49" s="81">
        <f t="shared" si="1"/>
        <v>17</v>
      </c>
      <c r="B49" s="148" t="s">
        <v>1393</v>
      </c>
      <c r="C49" s="79" t="str">
        <f t="shared" si="0"/>
        <v>Nivelación del Terreno</v>
      </c>
      <c r="D49" s="146" t="str">
        <f t="shared" si="2"/>
        <v>m3</v>
      </c>
      <c r="E49" s="124"/>
      <c r="F49" s="214"/>
      <c r="G49" s="213" t="s">
        <v>1242</v>
      </c>
      <c r="H49" s="265" t="s">
        <v>6</v>
      </c>
      <c r="I49" s="140"/>
      <c r="J49" s="213"/>
    </row>
    <row r="50" spans="1:10" ht="20.100000000000001" customHeight="1" x14ac:dyDescent="0.2">
      <c r="A50" s="81">
        <f t="shared" si="1"/>
        <v>18</v>
      </c>
      <c r="B50" s="148" t="s">
        <v>1394</v>
      </c>
      <c r="C50" s="79" t="str">
        <f t="shared" si="0"/>
        <v>Excavacion para fundaciones</v>
      </c>
      <c r="D50" s="146" t="str">
        <f t="shared" si="2"/>
        <v>m3</v>
      </c>
      <c r="E50" s="124"/>
      <c r="F50" s="214"/>
      <c r="G50" s="213" t="s">
        <v>1243</v>
      </c>
      <c r="H50" s="265" t="s">
        <v>6</v>
      </c>
      <c r="I50" s="140"/>
      <c r="J50" s="213"/>
    </row>
    <row r="51" spans="1:10" ht="20.100000000000001" customHeight="1" x14ac:dyDescent="0.2">
      <c r="A51" s="81">
        <f t="shared" si="1"/>
        <v>18</v>
      </c>
      <c r="B51" s="148">
        <v>3</v>
      </c>
      <c r="C51" s="79" t="str">
        <f t="shared" si="0"/>
        <v>ESTRUCTURA RESISTENTE</v>
      </c>
      <c r="D51" s="146">
        <f t="shared" si="2"/>
        <v>0</v>
      </c>
      <c r="E51" s="124"/>
      <c r="F51" s="214"/>
      <c r="G51" s="213" t="s">
        <v>1244</v>
      </c>
      <c r="H51" s="265"/>
      <c r="I51" s="140"/>
      <c r="J51" s="213"/>
    </row>
    <row r="52" spans="1:10" ht="20.100000000000001" customHeight="1" x14ac:dyDescent="0.2">
      <c r="A52" s="81">
        <f t="shared" si="1"/>
        <v>18</v>
      </c>
      <c r="B52" s="148" t="s">
        <v>1395</v>
      </c>
      <c r="C52" s="79" t="str">
        <f t="shared" si="0"/>
        <v>Estructura de Hº Aº</v>
      </c>
      <c r="D52" s="146">
        <f t="shared" si="2"/>
        <v>0</v>
      </c>
      <c r="E52" s="124"/>
      <c r="F52" s="214"/>
      <c r="G52" s="213" t="s">
        <v>1245</v>
      </c>
      <c r="H52" s="265"/>
      <c r="I52" s="140"/>
      <c r="J52" s="213"/>
    </row>
    <row r="53" spans="1:10" ht="20.100000000000001" customHeight="1" x14ac:dyDescent="0.2">
      <c r="A53" s="81">
        <f t="shared" si="1"/>
        <v>19</v>
      </c>
      <c r="B53" s="148" t="s">
        <v>1396</v>
      </c>
      <c r="C53" s="79" t="str">
        <f t="shared" si="0"/>
        <v>Hormigones de limpieza y no resistentes</v>
      </c>
      <c r="D53" s="146" t="str">
        <f t="shared" si="2"/>
        <v>m2</v>
      </c>
      <c r="E53" s="124"/>
      <c r="F53" s="214"/>
      <c r="G53" s="213" t="s">
        <v>1246</v>
      </c>
      <c r="H53" s="265" t="s">
        <v>7</v>
      </c>
      <c r="I53" s="140"/>
      <c r="J53" s="213"/>
    </row>
    <row r="54" spans="1:10" ht="20.100000000000001" customHeight="1" x14ac:dyDescent="0.2">
      <c r="A54" s="81">
        <f t="shared" si="1"/>
        <v>20</v>
      </c>
      <c r="B54" s="148" t="s">
        <v>1667</v>
      </c>
      <c r="C54" s="79" t="str">
        <f t="shared" si="0"/>
        <v xml:space="preserve">Hormigones para cimientos </v>
      </c>
      <c r="D54" s="146" t="str">
        <f t="shared" si="2"/>
        <v>m3</v>
      </c>
      <c r="E54" s="124"/>
      <c r="F54" s="214"/>
      <c r="G54" s="213" t="s">
        <v>1707</v>
      </c>
      <c r="H54" s="265" t="s">
        <v>6</v>
      </c>
      <c r="I54" s="140"/>
      <c r="J54" s="213"/>
    </row>
    <row r="55" spans="1:10" ht="20.100000000000001" customHeight="1" x14ac:dyDescent="0.2">
      <c r="A55" s="81">
        <f t="shared" si="1"/>
        <v>21</v>
      </c>
      <c r="B55" s="148" t="s">
        <v>1668</v>
      </c>
      <c r="C55" s="79" t="str">
        <f t="shared" si="0"/>
        <v>Hormigones para sobrecimientos</v>
      </c>
      <c r="D55" s="146" t="str">
        <f t="shared" si="2"/>
        <v>m3</v>
      </c>
      <c r="E55" s="124"/>
      <c r="F55" s="214"/>
      <c r="G55" s="213" t="s">
        <v>1708</v>
      </c>
      <c r="H55" s="265" t="s">
        <v>6</v>
      </c>
      <c r="I55" s="140"/>
      <c r="J55" s="213"/>
    </row>
    <row r="56" spans="1:10" ht="20.100000000000001" customHeight="1" x14ac:dyDescent="0.2">
      <c r="A56" s="81">
        <f t="shared" si="1"/>
        <v>22</v>
      </c>
      <c r="B56" s="148" t="s">
        <v>1397</v>
      </c>
      <c r="C56" s="79" t="str">
        <f t="shared" si="0"/>
        <v>Hormigones para plateas, zapatas, bases y vigas de fundación</v>
      </c>
      <c r="D56" s="146" t="str">
        <f t="shared" si="2"/>
        <v>m3</v>
      </c>
      <c r="E56" s="124"/>
      <c r="F56" s="214"/>
      <c r="G56" s="213" t="s">
        <v>1247</v>
      </c>
      <c r="H56" s="265" t="s">
        <v>6</v>
      </c>
      <c r="I56" s="140"/>
      <c r="J56" s="213"/>
    </row>
    <row r="57" spans="1:10" ht="20.100000000000001" customHeight="1" x14ac:dyDescent="0.2">
      <c r="A57" s="81">
        <f t="shared" si="1"/>
        <v>23</v>
      </c>
      <c r="B57" s="148" t="s">
        <v>1398</v>
      </c>
      <c r="C57" s="79" t="str">
        <f t="shared" si="0"/>
        <v>Hormigones para vigas de arriostramiento</v>
      </c>
      <c r="D57" s="146" t="str">
        <f t="shared" si="2"/>
        <v>m3</v>
      </c>
      <c r="E57" s="124"/>
      <c r="F57" s="214"/>
      <c r="G57" s="213" t="s">
        <v>1248</v>
      </c>
      <c r="H57" s="265" t="s">
        <v>6</v>
      </c>
      <c r="I57" s="140"/>
      <c r="J57" s="213"/>
    </row>
    <row r="58" spans="1:10" ht="20.100000000000001" customHeight="1" x14ac:dyDescent="0.2">
      <c r="A58" s="81">
        <f t="shared" si="1"/>
        <v>24</v>
      </c>
      <c r="B58" s="148" t="s">
        <v>1399</v>
      </c>
      <c r="C58" s="79" t="str">
        <f t="shared" ref="C58:C89" si="3">IFERROR(VLOOKUP(J58,Tabla_Items,2,FALSE),G58)</f>
        <v>Hormigones para columnas de carga</v>
      </c>
      <c r="D58" s="146" t="str">
        <f t="shared" ref="D58:D89" si="4">IFERROR(VLOOKUP(J58,Tabla_Items,3,FALSE),H58)</f>
        <v>m3</v>
      </c>
      <c r="E58" s="124"/>
      <c r="F58" s="214"/>
      <c r="G58" s="213" t="s">
        <v>1249</v>
      </c>
      <c r="H58" s="265" t="s">
        <v>6</v>
      </c>
      <c r="I58" s="140"/>
      <c r="J58" s="213"/>
    </row>
    <row r="59" spans="1:10" ht="20.100000000000001" customHeight="1" x14ac:dyDescent="0.2">
      <c r="A59" s="81">
        <f t="shared" si="1"/>
        <v>25</v>
      </c>
      <c r="B59" s="148" t="s">
        <v>1400</v>
      </c>
      <c r="C59" s="79" t="str">
        <f t="shared" si="3"/>
        <v>Hormigones para columnas de encadenado</v>
      </c>
      <c r="D59" s="146" t="str">
        <f t="shared" si="4"/>
        <v>m3</v>
      </c>
      <c r="E59" s="124"/>
      <c r="F59" s="214"/>
      <c r="G59" s="213" t="s">
        <v>1250</v>
      </c>
      <c r="H59" s="265" t="s">
        <v>6</v>
      </c>
      <c r="I59" s="140"/>
      <c r="J59" s="213"/>
    </row>
    <row r="60" spans="1:10" ht="20.100000000000001" customHeight="1" x14ac:dyDescent="0.2">
      <c r="A60" s="81">
        <f t="shared" si="1"/>
        <v>26</v>
      </c>
      <c r="B60" s="148" t="s">
        <v>1401</v>
      </c>
      <c r="C60" s="79" t="str">
        <f t="shared" si="3"/>
        <v>Hormigones para vigas  de carga</v>
      </c>
      <c r="D60" s="146" t="str">
        <f t="shared" si="4"/>
        <v>m3</v>
      </c>
      <c r="E60" s="124"/>
      <c r="F60" s="214"/>
      <c r="G60" s="213" t="s">
        <v>1251</v>
      </c>
      <c r="H60" s="265" t="s">
        <v>6</v>
      </c>
      <c r="I60" s="140"/>
      <c r="J60" s="213"/>
    </row>
    <row r="61" spans="1:10" ht="20.100000000000001" customHeight="1" x14ac:dyDescent="0.2">
      <c r="A61" s="81">
        <f t="shared" si="1"/>
        <v>27</v>
      </c>
      <c r="B61" s="148" t="s">
        <v>1402</v>
      </c>
      <c r="C61" s="79" t="str">
        <f t="shared" si="3"/>
        <v>Hormigones para vigas de encadenado</v>
      </c>
      <c r="D61" s="146" t="str">
        <f t="shared" si="4"/>
        <v>m3</v>
      </c>
      <c r="E61" s="124"/>
      <c r="F61" s="214"/>
      <c r="G61" s="213" t="s">
        <v>1252</v>
      </c>
      <c r="H61" s="265" t="s">
        <v>6</v>
      </c>
      <c r="I61" s="140"/>
      <c r="J61" s="213"/>
    </row>
    <row r="62" spans="1:10" ht="20.100000000000001" customHeight="1" x14ac:dyDescent="0.2">
      <c r="A62" s="81">
        <f t="shared" si="1"/>
        <v>28</v>
      </c>
      <c r="B62" s="148" t="s">
        <v>1757</v>
      </c>
      <c r="C62" s="79" t="str">
        <f t="shared" si="3"/>
        <v>Hormigones para losas</v>
      </c>
      <c r="D62" s="146" t="str">
        <f t="shared" si="4"/>
        <v>m3</v>
      </c>
      <c r="E62" s="124"/>
      <c r="F62" s="214"/>
      <c r="G62" s="213" t="s">
        <v>1253</v>
      </c>
      <c r="H62" s="265" t="s">
        <v>6</v>
      </c>
      <c r="I62" s="140"/>
      <c r="J62" s="213"/>
    </row>
    <row r="63" spans="1:10" ht="20.100000000000001" customHeight="1" x14ac:dyDescent="0.2">
      <c r="A63" s="81">
        <f t="shared" si="1"/>
        <v>28</v>
      </c>
      <c r="B63" s="148" t="s">
        <v>1403</v>
      </c>
      <c r="C63" s="79" t="str">
        <f t="shared" si="3"/>
        <v>Estructuras  metálicas</v>
      </c>
      <c r="D63" s="146">
        <f t="shared" si="4"/>
        <v>0</v>
      </c>
      <c r="E63" s="124"/>
      <c r="F63" s="214"/>
      <c r="G63" s="213" t="s">
        <v>1573</v>
      </c>
      <c r="H63" s="265"/>
      <c r="I63" s="140"/>
      <c r="J63" s="213"/>
    </row>
    <row r="64" spans="1:10" ht="20.100000000000001" customHeight="1" x14ac:dyDescent="0.2">
      <c r="A64" s="81">
        <f t="shared" si="1"/>
        <v>29</v>
      </c>
      <c r="B64" s="148" t="s">
        <v>1404</v>
      </c>
      <c r="C64" s="79" t="str">
        <f t="shared" si="3"/>
        <v>Vigas, correas, y cerramiento</v>
      </c>
      <c r="D64" s="146" t="str">
        <f t="shared" si="4"/>
        <v>m2</v>
      </c>
      <c r="E64" s="124"/>
      <c r="F64" s="214"/>
      <c r="G64" s="213" t="s">
        <v>1254</v>
      </c>
      <c r="H64" s="265" t="s">
        <v>7</v>
      </c>
      <c r="I64" s="140"/>
      <c r="J64" s="213"/>
    </row>
    <row r="65" spans="1:10" ht="20.100000000000001" customHeight="1" x14ac:dyDescent="0.2">
      <c r="A65" s="81">
        <f t="shared" si="1"/>
        <v>30</v>
      </c>
      <c r="B65" s="148" t="s">
        <v>1405</v>
      </c>
      <c r="C65" s="79" t="str">
        <f t="shared" si="3"/>
        <v>Estructura metálica de Torre de Tanque</v>
      </c>
      <c r="D65" s="146" t="str">
        <f t="shared" si="4"/>
        <v>m2</v>
      </c>
      <c r="E65" s="124"/>
      <c r="F65" s="214"/>
      <c r="G65" s="213" t="s">
        <v>1574</v>
      </c>
      <c r="H65" s="265" t="s">
        <v>7</v>
      </c>
      <c r="I65" s="140"/>
      <c r="J65" s="213"/>
    </row>
    <row r="66" spans="1:10" ht="20.100000000000001" customHeight="1" x14ac:dyDescent="0.2">
      <c r="A66" s="81">
        <f t="shared" si="1"/>
        <v>31</v>
      </c>
      <c r="B66" s="148" t="s">
        <v>1758</v>
      </c>
      <c r="C66" s="79" t="str">
        <f t="shared" si="3"/>
        <v>Pérgolas metálicas</v>
      </c>
      <c r="D66" s="146" t="str">
        <f t="shared" si="4"/>
        <v>m2</v>
      </c>
      <c r="E66" s="124"/>
      <c r="F66" s="214"/>
      <c r="G66" s="213" t="s">
        <v>1664</v>
      </c>
      <c r="H66" s="265" t="s">
        <v>7</v>
      </c>
      <c r="I66" s="140"/>
      <c r="J66" s="213"/>
    </row>
    <row r="67" spans="1:10" ht="20.100000000000001" customHeight="1" x14ac:dyDescent="0.2">
      <c r="A67" s="81">
        <f t="shared" si="1"/>
        <v>31</v>
      </c>
      <c r="B67" s="148">
        <v>4</v>
      </c>
      <c r="C67" s="79" t="str">
        <f t="shared" si="3"/>
        <v xml:space="preserve"> ALBAÑILERÍA</v>
      </c>
      <c r="D67" s="146">
        <f t="shared" si="4"/>
        <v>0</v>
      </c>
      <c r="E67" s="124"/>
      <c r="F67" s="214"/>
      <c r="G67" s="213" t="s">
        <v>1255</v>
      </c>
      <c r="H67" s="265"/>
      <c r="I67" s="140"/>
      <c r="J67" s="213"/>
    </row>
    <row r="68" spans="1:10" ht="20.100000000000001" customHeight="1" x14ac:dyDescent="0.2">
      <c r="A68" s="81">
        <f t="shared" si="1"/>
        <v>31</v>
      </c>
      <c r="B68" s="148" t="s">
        <v>1406</v>
      </c>
      <c r="C68" s="79" t="str">
        <f t="shared" si="3"/>
        <v>Muros</v>
      </c>
      <c r="D68" s="146">
        <f t="shared" si="4"/>
        <v>0</v>
      </c>
      <c r="E68" s="124"/>
      <c r="F68" s="214"/>
      <c r="G68" s="213" t="s">
        <v>1256</v>
      </c>
      <c r="H68" s="265"/>
      <c r="I68" s="140"/>
      <c r="J68" s="213"/>
    </row>
    <row r="69" spans="1:10" ht="20.100000000000001" customHeight="1" x14ac:dyDescent="0.2">
      <c r="A69" s="81">
        <f t="shared" si="1"/>
        <v>32</v>
      </c>
      <c r="B69" s="148" t="s">
        <v>1759</v>
      </c>
      <c r="C69" s="79" t="str">
        <f t="shared" si="3"/>
        <v>Mamposterías  de 0,20 m</v>
      </c>
      <c r="D69" s="146" t="str">
        <f t="shared" si="4"/>
        <v>m2</v>
      </c>
      <c r="E69" s="124"/>
      <c r="F69" s="214"/>
      <c r="G69" s="213" t="s">
        <v>1575</v>
      </c>
      <c r="H69" s="265" t="s">
        <v>7</v>
      </c>
      <c r="I69" s="140"/>
      <c r="J69" s="213"/>
    </row>
    <row r="70" spans="1:10" ht="20.100000000000001" customHeight="1" x14ac:dyDescent="0.2">
      <c r="A70" s="81">
        <f t="shared" si="1"/>
        <v>32</v>
      </c>
      <c r="B70" s="148" t="s">
        <v>1760</v>
      </c>
      <c r="C70" s="79" t="str">
        <f t="shared" si="3"/>
        <v>Tabiques</v>
      </c>
      <c r="D70" s="146">
        <f t="shared" si="4"/>
        <v>0</v>
      </c>
      <c r="E70" s="124"/>
      <c r="F70" s="214"/>
      <c r="G70" s="213" t="s">
        <v>1709</v>
      </c>
      <c r="H70" s="265"/>
      <c r="I70" s="140"/>
      <c r="J70" s="213"/>
    </row>
    <row r="71" spans="1:10" ht="20.100000000000001" customHeight="1" x14ac:dyDescent="0.2">
      <c r="A71" s="81">
        <f t="shared" si="1"/>
        <v>33</v>
      </c>
      <c r="B71" s="148" t="s">
        <v>1761</v>
      </c>
      <c r="C71" s="79" t="str">
        <f t="shared" si="3"/>
        <v>De Hormigón Armado</v>
      </c>
      <c r="D71" s="146" t="str">
        <f t="shared" si="4"/>
        <v>m2</v>
      </c>
      <c r="E71" s="124"/>
      <c r="F71" s="214"/>
      <c r="G71" s="213" t="s">
        <v>1710</v>
      </c>
      <c r="H71" s="265" t="s">
        <v>7</v>
      </c>
      <c r="I71" s="140"/>
      <c r="J71" s="213"/>
    </row>
    <row r="72" spans="1:10" ht="20.100000000000001" customHeight="1" x14ac:dyDescent="0.2">
      <c r="A72" s="81">
        <f t="shared" si="1"/>
        <v>33</v>
      </c>
      <c r="B72" s="148" t="s">
        <v>1407</v>
      </c>
      <c r="C72" s="79" t="str">
        <f t="shared" si="3"/>
        <v>Aislaciones</v>
      </c>
      <c r="D72" s="146">
        <f t="shared" si="4"/>
        <v>0</v>
      </c>
      <c r="E72" s="124"/>
      <c r="F72" s="214"/>
      <c r="G72" s="213" t="s">
        <v>1257</v>
      </c>
      <c r="H72" s="265"/>
      <c r="I72" s="140"/>
      <c r="J72" s="213"/>
    </row>
    <row r="73" spans="1:10" ht="20.100000000000001" customHeight="1" x14ac:dyDescent="0.2">
      <c r="A73" s="81">
        <f t="shared" si="1"/>
        <v>34</v>
      </c>
      <c r="B73" s="148" t="s">
        <v>1408</v>
      </c>
      <c r="C73" s="79" t="str">
        <f t="shared" si="3"/>
        <v>Capa Aisladora Horizontal y Vertical</v>
      </c>
      <c r="D73" s="146" t="str">
        <f t="shared" si="4"/>
        <v>m2</v>
      </c>
      <c r="E73" s="124"/>
      <c r="F73" s="214"/>
      <c r="G73" s="213" t="s">
        <v>1258</v>
      </c>
      <c r="H73" s="265" t="s">
        <v>7</v>
      </c>
      <c r="I73" s="140"/>
      <c r="J73" s="213"/>
    </row>
    <row r="74" spans="1:10" ht="20.100000000000001" customHeight="1" x14ac:dyDescent="0.2">
      <c r="A74" s="81">
        <f t="shared" si="1"/>
        <v>34</v>
      </c>
      <c r="B74" s="148" t="s">
        <v>1409</v>
      </c>
      <c r="C74" s="79" t="str">
        <f t="shared" si="3"/>
        <v>Revoques</v>
      </c>
      <c r="D74" s="146">
        <f t="shared" si="4"/>
        <v>0</v>
      </c>
      <c r="E74" s="124"/>
      <c r="F74" s="214"/>
      <c r="G74" s="213" t="s">
        <v>1259</v>
      </c>
      <c r="H74" s="265"/>
      <c r="I74" s="140"/>
      <c r="J74" s="213"/>
    </row>
    <row r="75" spans="1:10" ht="20.100000000000001" customHeight="1" x14ac:dyDescent="0.2">
      <c r="A75" s="81">
        <f t="shared" si="1"/>
        <v>35</v>
      </c>
      <c r="B75" s="148" t="s">
        <v>1410</v>
      </c>
      <c r="C75" s="79" t="str">
        <f t="shared" si="3"/>
        <v>Jaharro a la cal  interior y exterior</v>
      </c>
      <c r="D75" s="146" t="str">
        <f t="shared" si="4"/>
        <v>m2</v>
      </c>
      <c r="E75" s="124"/>
      <c r="F75" s="214"/>
      <c r="G75" s="213" t="s">
        <v>1260</v>
      </c>
      <c r="H75" s="265" t="s">
        <v>7</v>
      </c>
      <c r="I75" s="140"/>
      <c r="J75" s="213"/>
    </row>
    <row r="76" spans="1:10" ht="20.100000000000001" customHeight="1" x14ac:dyDescent="0.2">
      <c r="A76" s="81">
        <f t="shared" si="1"/>
        <v>36</v>
      </c>
      <c r="B76" s="148" t="s">
        <v>1762</v>
      </c>
      <c r="C76" s="79" t="str">
        <f t="shared" si="3"/>
        <v>Revoque  impermeable</v>
      </c>
      <c r="D76" s="146" t="str">
        <f t="shared" si="4"/>
        <v>m2</v>
      </c>
      <c r="E76" s="124"/>
      <c r="F76" s="214"/>
      <c r="G76" s="213" t="s">
        <v>1711</v>
      </c>
      <c r="H76" s="265" t="s">
        <v>7</v>
      </c>
      <c r="I76" s="140"/>
      <c r="J76" s="213"/>
    </row>
    <row r="77" spans="1:10" ht="20.100000000000001" customHeight="1" x14ac:dyDescent="0.2">
      <c r="A77" s="81">
        <f t="shared" si="1"/>
        <v>37</v>
      </c>
      <c r="B77" s="148" t="s">
        <v>1411</v>
      </c>
      <c r="C77" s="79" t="str">
        <f t="shared" si="3"/>
        <v>Jaharro bajo revestimiento</v>
      </c>
      <c r="D77" s="146" t="str">
        <f t="shared" si="4"/>
        <v>m2</v>
      </c>
      <c r="E77" s="124"/>
      <c r="F77" s="214"/>
      <c r="G77" s="213" t="s">
        <v>1261</v>
      </c>
      <c r="H77" s="265" t="s">
        <v>7</v>
      </c>
      <c r="I77" s="140"/>
      <c r="J77" s="213"/>
    </row>
    <row r="78" spans="1:10" ht="20.100000000000001" customHeight="1" x14ac:dyDescent="0.2">
      <c r="A78" s="81">
        <f t="shared" si="1"/>
        <v>38</v>
      </c>
      <c r="B78" s="148" t="s">
        <v>1412</v>
      </c>
      <c r="C78" s="79" t="str">
        <f t="shared" si="3"/>
        <v>Enlucidos</v>
      </c>
      <c r="D78" s="146" t="str">
        <f t="shared" si="4"/>
        <v>m2</v>
      </c>
      <c r="E78" s="124"/>
      <c r="F78" s="214"/>
      <c r="G78" s="213" t="s">
        <v>1262</v>
      </c>
      <c r="H78" s="265" t="s">
        <v>7</v>
      </c>
      <c r="I78" s="140"/>
      <c r="J78" s="213"/>
    </row>
    <row r="79" spans="1:10" ht="20.100000000000001" customHeight="1" x14ac:dyDescent="0.2">
      <c r="A79" s="81">
        <f t="shared" si="1"/>
        <v>38</v>
      </c>
      <c r="B79" s="148" t="s">
        <v>1413</v>
      </c>
      <c r="C79" s="79" t="str">
        <f t="shared" si="3"/>
        <v>Contrapisos</v>
      </c>
      <c r="D79" s="146">
        <f t="shared" si="4"/>
        <v>0</v>
      </c>
      <c r="E79" s="124"/>
      <c r="F79" s="214"/>
      <c r="G79" s="213" t="s">
        <v>1263</v>
      </c>
      <c r="H79" s="265"/>
      <c r="I79" s="140"/>
      <c r="J79" s="213"/>
    </row>
    <row r="80" spans="1:10" ht="20.100000000000001" customHeight="1" x14ac:dyDescent="0.2">
      <c r="A80" s="81">
        <f t="shared" si="1"/>
        <v>39</v>
      </c>
      <c r="B80" s="148" t="s">
        <v>1414</v>
      </c>
      <c r="C80" s="79" t="str">
        <f t="shared" si="3"/>
        <v>De hormigón armado</v>
      </c>
      <c r="D80" s="146" t="str">
        <f t="shared" si="4"/>
        <v>m2</v>
      </c>
      <c r="E80" s="124"/>
      <c r="F80" s="214"/>
      <c r="G80" s="213" t="s">
        <v>1264</v>
      </c>
      <c r="H80" s="265" t="s">
        <v>7</v>
      </c>
      <c r="I80" s="140"/>
      <c r="J80" s="213"/>
    </row>
    <row r="81" spans="1:10" ht="20.100000000000001" customHeight="1" x14ac:dyDescent="0.2">
      <c r="A81" s="81">
        <f t="shared" si="1"/>
        <v>39</v>
      </c>
      <c r="B81" s="148" t="s">
        <v>1763</v>
      </c>
      <c r="C81" s="79" t="str">
        <f t="shared" si="3"/>
        <v>Antepechos</v>
      </c>
      <c r="D81" s="146">
        <f t="shared" si="4"/>
        <v>0</v>
      </c>
      <c r="E81" s="124"/>
      <c r="F81" s="214"/>
      <c r="G81" s="213" t="s">
        <v>1712</v>
      </c>
      <c r="H81" s="265"/>
      <c r="I81" s="140"/>
      <c r="J81" s="213"/>
    </row>
    <row r="82" spans="1:10" ht="20.100000000000001" customHeight="1" x14ac:dyDescent="0.2">
      <c r="A82" s="81">
        <f t="shared" si="1"/>
        <v>40</v>
      </c>
      <c r="B82" s="148" t="s">
        <v>1764</v>
      </c>
      <c r="C82" s="79" t="str">
        <f t="shared" si="3"/>
        <v>De hormigón</v>
      </c>
      <c r="D82" s="146" t="str">
        <f t="shared" si="4"/>
        <v>m2</v>
      </c>
      <c r="E82" s="124"/>
      <c r="F82" s="214"/>
      <c r="G82" s="213" t="s">
        <v>1713</v>
      </c>
      <c r="H82" s="265" t="s">
        <v>7</v>
      </c>
      <c r="I82" s="140"/>
      <c r="J82" s="213"/>
    </row>
    <row r="83" spans="1:10" ht="20.100000000000001" customHeight="1" x14ac:dyDescent="0.2">
      <c r="A83" s="81">
        <f t="shared" si="1"/>
        <v>40</v>
      </c>
      <c r="B83" s="148">
        <v>5</v>
      </c>
      <c r="C83" s="79" t="str">
        <f t="shared" si="3"/>
        <v xml:space="preserve"> REVESTIMIENTOS</v>
      </c>
      <c r="D83" s="146">
        <f t="shared" si="4"/>
        <v>0</v>
      </c>
      <c r="E83" s="124"/>
      <c r="F83" s="214"/>
      <c r="G83" s="213" t="s">
        <v>1265</v>
      </c>
      <c r="H83" s="265"/>
      <c r="I83" s="140"/>
      <c r="J83" s="213"/>
    </row>
    <row r="84" spans="1:10" ht="20.100000000000001" customHeight="1" x14ac:dyDescent="0.2">
      <c r="A84" s="81">
        <f t="shared" si="1"/>
        <v>41</v>
      </c>
      <c r="B84" s="148" t="s">
        <v>1415</v>
      </c>
      <c r="C84" s="79" t="str">
        <f t="shared" si="3"/>
        <v>Cerámico</v>
      </c>
      <c r="D84" s="146" t="str">
        <f t="shared" si="4"/>
        <v>m2</v>
      </c>
      <c r="E84" s="124"/>
      <c r="F84" s="214"/>
      <c r="G84" s="213" t="s">
        <v>1266</v>
      </c>
      <c r="H84" s="265" t="s">
        <v>7</v>
      </c>
      <c r="I84" s="140"/>
      <c r="J84" s="213"/>
    </row>
    <row r="85" spans="1:10" ht="20.100000000000001" customHeight="1" x14ac:dyDescent="0.2">
      <c r="A85" s="81">
        <f t="shared" si="1"/>
        <v>42</v>
      </c>
      <c r="B85" s="148" t="s">
        <v>1765</v>
      </c>
      <c r="C85" s="79" t="str">
        <f t="shared" si="3"/>
        <v>Acrílico con color incorporado</v>
      </c>
      <c r="D85" s="146" t="str">
        <f t="shared" si="4"/>
        <v>m2</v>
      </c>
      <c r="E85" s="124"/>
      <c r="F85" s="214"/>
      <c r="G85" s="213" t="s">
        <v>1714</v>
      </c>
      <c r="H85" s="265" t="s">
        <v>7</v>
      </c>
      <c r="I85" s="140"/>
      <c r="J85" s="213"/>
    </row>
    <row r="86" spans="1:10" ht="20.100000000000001" customHeight="1" x14ac:dyDescent="0.2">
      <c r="A86" s="81">
        <f t="shared" si="1"/>
        <v>42</v>
      </c>
      <c r="B86" s="148">
        <v>6</v>
      </c>
      <c r="C86" s="79" t="str">
        <f t="shared" si="3"/>
        <v xml:space="preserve"> PISOS Y ZÓCALOS</v>
      </c>
      <c r="D86" s="146">
        <f t="shared" si="4"/>
        <v>0</v>
      </c>
      <c r="E86" s="124"/>
      <c r="F86" s="214"/>
      <c r="G86" s="213" t="s">
        <v>1267</v>
      </c>
      <c r="H86" s="265"/>
      <c r="I86" s="140"/>
      <c r="J86" s="213"/>
    </row>
    <row r="87" spans="1:10" ht="20.100000000000001" customHeight="1" x14ac:dyDescent="0.2">
      <c r="A87" s="81">
        <f t="shared" si="1"/>
        <v>42</v>
      </c>
      <c r="B87" s="148" t="s">
        <v>1416</v>
      </c>
      <c r="C87" s="79" t="str">
        <f t="shared" si="3"/>
        <v>Pisos Interiores</v>
      </c>
      <c r="D87" s="146">
        <f t="shared" si="4"/>
        <v>0</v>
      </c>
      <c r="E87" s="124"/>
      <c r="F87" s="214"/>
      <c r="G87" s="213" t="s">
        <v>1268</v>
      </c>
      <c r="H87" s="265"/>
      <c r="I87" s="140"/>
      <c r="J87" s="213"/>
    </row>
    <row r="88" spans="1:10" ht="20.100000000000001" customHeight="1" x14ac:dyDescent="0.2">
      <c r="A88" s="81">
        <f t="shared" si="1"/>
        <v>43</v>
      </c>
      <c r="B88" s="148" t="s">
        <v>1766</v>
      </c>
      <c r="C88" s="79" t="str">
        <f t="shared" si="3"/>
        <v>De hormigón</v>
      </c>
      <c r="D88" s="146" t="str">
        <f t="shared" si="4"/>
        <v>m2</v>
      </c>
      <c r="E88" s="124"/>
      <c r="F88" s="214"/>
      <c r="G88" s="213" t="s">
        <v>1713</v>
      </c>
      <c r="H88" s="265" t="s">
        <v>7</v>
      </c>
      <c r="I88" s="140"/>
      <c r="J88" s="213"/>
    </row>
    <row r="89" spans="1:10" ht="20.100000000000001" customHeight="1" x14ac:dyDescent="0.2">
      <c r="A89" s="81">
        <f t="shared" si="1"/>
        <v>44</v>
      </c>
      <c r="B89" s="148" t="s">
        <v>1417</v>
      </c>
      <c r="C89" s="79" t="str">
        <f t="shared" si="3"/>
        <v>Pisos de mosaico granítico (0,30 x 0,30)</v>
      </c>
      <c r="D89" s="146" t="str">
        <f t="shared" si="4"/>
        <v>m2</v>
      </c>
      <c r="E89" s="124"/>
      <c r="F89" s="214"/>
      <c r="G89" s="213" t="s">
        <v>1715</v>
      </c>
      <c r="H89" s="265" t="s">
        <v>7</v>
      </c>
      <c r="I89" s="140"/>
      <c r="J89" s="213"/>
    </row>
    <row r="90" spans="1:10" ht="20.100000000000001" customHeight="1" x14ac:dyDescent="0.2">
      <c r="A90" s="81">
        <f t="shared" si="1"/>
        <v>45</v>
      </c>
      <c r="B90" s="148" t="s">
        <v>1767</v>
      </c>
      <c r="C90" s="79" t="str">
        <f t="shared" ref="C90:C121" si="5">IFERROR(VLOOKUP(J90,Tabla_Items,2,FALSE),G90)</f>
        <v>Zócalos graníticos (0,07x0,30)</v>
      </c>
      <c r="D90" s="146" t="str">
        <f t="shared" ref="D90:D121" si="6">IFERROR(VLOOKUP(J90,Tabla_Items,3,FALSE),H90)</f>
        <v>ml</v>
      </c>
      <c r="E90" s="124"/>
      <c r="F90" s="214"/>
      <c r="G90" s="213" t="s">
        <v>1269</v>
      </c>
      <c r="H90" s="265" t="s">
        <v>607</v>
      </c>
      <c r="I90" s="140"/>
      <c r="J90" s="213"/>
    </row>
    <row r="91" spans="1:10" ht="20.100000000000001" customHeight="1" x14ac:dyDescent="0.2">
      <c r="A91" s="81">
        <f t="shared" ref="A91:A154" si="7">IF(D91=0,A90,A90+1)</f>
        <v>46</v>
      </c>
      <c r="B91" s="148" t="s">
        <v>1669</v>
      </c>
      <c r="C91" s="79" t="str">
        <f t="shared" si="5"/>
        <v>Zócalos cementicio</v>
      </c>
      <c r="D91" s="146" t="str">
        <f t="shared" si="6"/>
        <v>ml</v>
      </c>
      <c r="E91" s="124"/>
      <c r="F91" s="214"/>
      <c r="G91" s="213" t="s">
        <v>1716</v>
      </c>
      <c r="H91" s="265" t="s">
        <v>607</v>
      </c>
      <c r="I91" s="140"/>
      <c r="J91" s="213"/>
    </row>
    <row r="92" spans="1:10" ht="20.100000000000001" customHeight="1" x14ac:dyDescent="0.2">
      <c r="A92" s="81">
        <f t="shared" si="7"/>
        <v>47</v>
      </c>
      <c r="B92" s="148" t="s">
        <v>1768</v>
      </c>
      <c r="C92" s="79" t="str">
        <f t="shared" si="5"/>
        <v>Umbrales y solías</v>
      </c>
      <c r="D92" s="146" t="str">
        <f t="shared" si="6"/>
        <v>m2</v>
      </c>
      <c r="E92" s="124"/>
      <c r="F92" s="214"/>
      <c r="G92" s="213" t="s">
        <v>1270</v>
      </c>
      <c r="H92" s="265" t="s">
        <v>7</v>
      </c>
      <c r="I92" s="140"/>
      <c r="J92" s="213"/>
    </row>
    <row r="93" spans="1:10" ht="20.100000000000001" customHeight="1" x14ac:dyDescent="0.2">
      <c r="A93" s="81">
        <f t="shared" si="7"/>
        <v>47</v>
      </c>
      <c r="B93" s="148" t="s">
        <v>1418</v>
      </c>
      <c r="C93" s="79" t="str">
        <f t="shared" si="5"/>
        <v>Pisos Exteriores</v>
      </c>
      <c r="D93" s="146">
        <f t="shared" si="6"/>
        <v>0</v>
      </c>
      <c r="E93" s="124"/>
      <c r="F93" s="214"/>
      <c r="G93" s="213" t="s">
        <v>1271</v>
      </c>
      <c r="H93" s="265"/>
      <c r="I93" s="140"/>
      <c r="J93" s="213"/>
    </row>
    <row r="94" spans="1:10" ht="20.100000000000001" customHeight="1" x14ac:dyDescent="0.2">
      <c r="A94" s="81">
        <f t="shared" si="7"/>
        <v>48</v>
      </c>
      <c r="B94" s="148" t="s">
        <v>1419</v>
      </c>
      <c r="C94" s="79" t="str">
        <f t="shared" si="5"/>
        <v>De hormigón armado fratasado</v>
      </c>
      <c r="D94" s="146" t="str">
        <f t="shared" si="6"/>
        <v>m2</v>
      </c>
      <c r="E94" s="124"/>
      <c r="F94" s="214"/>
      <c r="G94" s="213" t="s">
        <v>1717</v>
      </c>
      <c r="H94" s="265" t="s">
        <v>7</v>
      </c>
      <c r="I94" s="140"/>
      <c r="J94" s="213"/>
    </row>
    <row r="95" spans="1:10" ht="20.100000000000001" customHeight="1" x14ac:dyDescent="0.2">
      <c r="A95" s="81">
        <f t="shared" si="7"/>
        <v>49</v>
      </c>
      <c r="B95" s="148" t="s">
        <v>1769</v>
      </c>
      <c r="C95" s="79" t="str">
        <f t="shared" si="5"/>
        <v>De hormigón fratazado</v>
      </c>
      <c r="D95" s="146" t="str">
        <f t="shared" si="6"/>
        <v>m2</v>
      </c>
      <c r="E95" s="124"/>
      <c r="F95" s="214"/>
      <c r="G95" s="213" t="s">
        <v>1718</v>
      </c>
      <c r="H95" s="265" t="s">
        <v>7</v>
      </c>
      <c r="I95" s="140"/>
      <c r="J95" s="213"/>
    </row>
    <row r="96" spans="1:10" ht="20.100000000000001" customHeight="1" x14ac:dyDescent="0.2">
      <c r="A96" s="81">
        <f t="shared" si="7"/>
        <v>50</v>
      </c>
      <c r="B96" s="148" t="s">
        <v>1770</v>
      </c>
      <c r="C96" s="79" t="str">
        <f t="shared" si="5"/>
        <v>Piso consolidado de grancilla + fillet</v>
      </c>
      <c r="D96" s="146" t="str">
        <f t="shared" si="6"/>
        <v>m2</v>
      </c>
      <c r="E96" s="124"/>
      <c r="F96" s="214"/>
      <c r="G96" s="213" t="s">
        <v>1719</v>
      </c>
      <c r="H96" s="265" t="s">
        <v>7</v>
      </c>
      <c r="I96" s="140"/>
      <c r="J96" s="213"/>
    </row>
    <row r="97" spans="1:10" ht="20.100000000000001" customHeight="1" x14ac:dyDescent="0.2">
      <c r="A97" s="81">
        <f t="shared" si="7"/>
        <v>51</v>
      </c>
      <c r="B97" s="148" t="s">
        <v>1771</v>
      </c>
      <c r="C97" s="79" t="str">
        <f t="shared" si="5"/>
        <v>Zocalo exterior rehundido</v>
      </c>
      <c r="D97" s="146" t="str">
        <f t="shared" si="6"/>
        <v>ml</v>
      </c>
      <c r="E97" s="124"/>
      <c r="F97" s="214"/>
      <c r="G97" s="213" t="s">
        <v>1576</v>
      </c>
      <c r="H97" s="265" t="s">
        <v>607</v>
      </c>
      <c r="I97" s="140"/>
      <c r="J97" s="213"/>
    </row>
    <row r="98" spans="1:10" ht="20.100000000000001" customHeight="1" x14ac:dyDescent="0.2">
      <c r="A98" s="81">
        <f t="shared" si="7"/>
        <v>51</v>
      </c>
      <c r="B98" s="148">
        <v>7</v>
      </c>
      <c r="C98" s="79" t="str">
        <f t="shared" si="5"/>
        <v xml:space="preserve"> MARMOLERÍA</v>
      </c>
      <c r="D98" s="146">
        <f t="shared" si="6"/>
        <v>0</v>
      </c>
      <c r="E98" s="124"/>
      <c r="F98" s="214"/>
      <c r="G98" s="213" t="s">
        <v>1272</v>
      </c>
      <c r="H98" s="265"/>
      <c r="I98" s="140"/>
      <c r="J98" s="213"/>
    </row>
    <row r="99" spans="1:10" ht="20.100000000000001" customHeight="1" x14ac:dyDescent="0.2">
      <c r="A99" s="81">
        <f t="shared" si="7"/>
        <v>52</v>
      </c>
      <c r="B99" s="148" t="s">
        <v>1420</v>
      </c>
      <c r="C99" s="79" t="str">
        <f t="shared" si="5"/>
        <v>Mesadas de granito natural</v>
      </c>
      <c r="D99" s="146" t="str">
        <f t="shared" si="6"/>
        <v>m2</v>
      </c>
      <c r="E99" s="124"/>
      <c r="F99" s="214"/>
      <c r="G99" s="213" t="s">
        <v>1273</v>
      </c>
      <c r="H99" s="265" t="s">
        <v>7</v>
      </c>
      <c r="I99" s="140"/>
      <c r="J99" s="213"/>
    </row>
    <row r="100" spans="1:10" ht="20.100000000000001" customHeight="1" x14ac:dyDescent="0.2">
      <c r="A100" s="81">
        <f t="shared" si="7"/>
        <v>52</v>
      </c>
      <c r="B100" s="148">
        <v>8</v>
      </c>
      <c r="C100" s="79" t="str">
        <f t="shared" si="5"/>
        <v xml:space="preserve"> CUBIERTAS Y TECHOS</v>
      </c>
      <c r="D100" s="146">
        <f t="shared" si="6"/>
        <v>0</v>
      </c>
      <c r="E100" s="124"/>
      <c r="F100" s="214"/>
      <c r="G100" s="213" t="s">
        <v>1274</v>
      </c>
      <c r="H100" s="265"/>
      <c r="I100" s="140"/>
      <c r="J100" s="213"/>
    </row>
    <row r="101" spans="1:10" ht="20.100000000000001" customHeight="1" x14ac:dyDescent="0.2">
      <c r="A101" s="81">
        <f t="shared" si="7"/>
        <v>53</v>
      </c>
      <c r="B101" s="148" t="s">
        <v>1421</v>
      </c>
      <c r="C101" s="79" t="str">
        <f t="shared" si="5"/>
        <v>Sobre losa de hormigón armado</v>
      </c>
      <c r="D101" s="146" t="str">
        <f t="shared" si="6"/>
        <v>m2</v>
      </c>
      <c r="E101" s="124"/>
      <c r="F101" s="214"/>
      <c r="G101" s="213" t="s">
        <v>1275</v>
      </c>
      <c r="H101" s="265" t="s">
        <v>7</v>
      </c>
      <c r="I101" s="140"/>
      <c r="J101" s="213"/>
    </row>
    <row r="102" spans="1:10" ht="20.100000000000001" customHeight="1" x14ac:dyDescent="0.2">
      <c r="A102" s="81">
        <f t="shared" si="7"/>
        <v>54</v>
      </c>
      <c r="B102" s="148" t="s">
        <v>1422</v>
      </c>
      <c r="C102" s="79" t="str">
        <f t="shared" si="5"/>
        <v>Cubiertas metálicas (incluída aislaciones)</v>
      </c>
      <c r="D102" s="146" t="str">
        <f t="shared" si="6"/>
        <v>m2</v>
      </c>
      <c r="E102" s="124"/>
      <c r="F102" s="214"/>
      <c r="G102" s="213" t="s">
        <v>1276</v>
      </c>
      <c r="H102" s="265" t="s">
        <v>7</v>
      </c>
      <c r="I102" s="140"/>
      <c r="J102" s="213"/>
    </row>
    <row r="103" spans="1:10" ht="20.100000000000001" customHeight="1" x14ac:dyDescent="0.2">
      <c r="A103" s="81">
        <f t="shared" si="7"/>
        <v>54</v>
      </c>
      <c r="B103" s="148">
        <v>9</v>
      </c>
      <c r="C103" s="79" t="str">
        <f t="shared" si="5"/>
        <v xml:space="preserve"> CIELORRASOS</v>
      </c>
      <c r="D103" s="146">
        <f t="shared" si="6"/>
        <v>0</v>
      </c>
      <c r="E103" s="124"/>
      <c r="F103" s="214"/>
      <c r="G103" s="213" t="s">
        <v>1277</v>
      </c>
      <c r="H103" s="265"/>
      <c r="I103" s="140"/>
      <c r="J103" s="213"/>
    </row>
    <row r="104" spans="1:10" ht="20.100000000000001" customHeight="1" x14ac:dyDescent="0.2">
      <c r="A104" s="81">
        <f t="shared" si="7"/>
        <v>54</v>
      </c>
      <c r="B104" s="148" t="s">
        <v>1423</v>
      </c>
      <c r="C104" s="79" t="str">
        <f t="shared" si="5"/>
        <v>Aplicados</v>
      </c>
      <c r="D104" s="146">
        <f t="shared" si="6"/>
        <v>0</v>
      </c>
      <c r="E104" s="124"/>
      <c r="F104" s="214"/>
      <c r="G104" s="213" t="s">
        <v>1278</v>
      </c>
      <c r="H104" s="265"/>
      <c r="I104" s="140"/>
      <c r="J104" s="213"/>
    </row>
    <row r="105" spans="1:10" ht="20.100000000000001" customHeight="1" x14ac:dyDescent="0.2">
      <c r="A105" s="81">
        <f t="shared" si="7"/>
        <v>55</v>
      </c>
      <c r="B105" s="148" t="s">
        <v>1424</v>
      </c>
      <c r="C105" s="79" t="str">
        <f t="shared" si="5"/>
        <v>A la cal</v>
      </c>
      <c r="D105" s="146" t="str">
        <f t="shared" si="6"/>
        <v>m2</v>
      </c>
      <c r="E105" s="124"/>
      <c r="F105" s="214"/>
      <c r="G105" s="213" t="s">
        <v>1279</v>
      </c>
      <c r="H105" s="265" t="s">
        <v>7</v>
      </c>
      <c r="I105" s="140"/>
      <c r="J105" s="213"/>
    </row>
    <row r="106" spans="1:10" ht="20.100000000000001" customHeight="1" x14ac:dyDescent="0.2">
      <c r="A106" s="81">
        <f t="shared" si="7"/>
        <v>56</v>
      </c>
      <c r="B106" s="148" t="s">
        <v>1670</v>
      </c>
      <c r="C106" s="79" t="str">
        <f t="shared" si="5"/>
        <v>Al yeso</v>
      </c>
      <c r="D106" s="146" t="str">
        <f t="shared" si="6"/>
        <v>m2</v>
      </c>
      <c r="E106" s="124"/>
      <c r="F106" s="214"/>
      <c r="G106" s="213" t="s">
        <v>1577</v>
      </c>
      <c r="H106" s="265" t="s">
        <v>7</v>
      </c>
      <c r="I106" s="140"/>
      <c r="J106" s="213"/>
    </row>
    <row r="107" spans="1:10" ht="20.100000000000001" customHeight="1" x14ac:dyDescent="0.2">
      <c r="A107" s="81">
        <f t="shared" si="7"/>
        <v>56</v>
      </c>
      <c r="B107" s="148">
        <v>10</v>
      </c>
      <c r="C107" s="79" t="str">
        <f t="shared" si="5"/>
        <v xml:space="preserve"> CARPINTERÍAS</v>
      </c>
      <c r="D107" s="146">
        <f t="shared" si="6"/>
        <v>0</v>
      </c>
      <c r="E107" s="124"/>
      <c r="F107" s="214"/>
      <c r="G107" s="213" t="s">
        <v>1280</v>
      </c>
      <c r="H107" s="265"/>
      <c r="I107" s="140"/>
      <c r="J107" s="213"/>
    </row>
    <row r="108" spans="1:10" ht="20.100000000000001" customHeight="1" x14ac:dyDescent="0.2">
      <c r="A108" s="81">
        <f t="shared" si="7"/>
        <v>56</v>
      </c>
      <c r="B108" s="148" t="s">
        <v>1425</v>
      </c>
      <c r="C108" s="79" t="str">
        <f t="shared" si="5"/>
        <v>Carpinteria metalica</v>
      </c>
      <c r="D108" s="146">
        <f t="shared" si="6"/>
        <v>0</v>
      </c>
      <c r="E108" s="124"/>
      <c r="F108" s="214"/>
      <c r="G108" s="213" t="s">
        <v>1281</v>
      </c>
      <c r="H108" s="265"/>
      <c r="I108" s="140"/>
      <c r="J108" s="213"/>
    </row>
    <row r="109" spans="1:10" ht="20.100000000000001" customHeight="1" x14ac:dyDescent="0.2">
      <c r="A109" s="81">
        <f t="shared" si="7"/>
        <v>56</v>
      </c>
      <c r="B109" s="148" t="s">
        <v>1426</v>
      </c>
      <c r="C109" s="79" t="str">
        <f t="shared" si="5"/>
        <v>Chapa Doblada y herrería</v>
      </c>
      <c r="D109" s="146">
        <f t="shared" si="6"/>
        <v>0</v>
      </c>
      <c r="E109" s="124"/>
      <c r="F109" s="214"/>
      <c r="G109" s="213" t="s">
        <v>1282</v>
      </c>
      <c r="H109" s="265"/>
      <c r="I109" s="140"/>
      <c r="J109" s="213"/>
    </row>
    <row r="110" spans="1:10" ht="20.100000000000001" customHeight="1" x14ac:dyDescent="0.2">
      <c r="A110" s="81">
        <f t="shared" si="7"/>
        <v>57</v>
      </c>
      <c r="B110" s="148" t="s">
        <v>1427</v>
      </c>
      <c r="C110" s="79" t="str">
        <f t="shared" si="5"/>
        <v>P1</v>
      </c>
      <c r="D110" s="146" t="str">
        <f t="shared" si="6"/>
        <v>m2</v>
      </c>
      <c r="E110" s="124"/>
      <c r="F110" s="214"/>
      <c r="G110" s="213" t="s">
        <v>1283</v>
      </c>
      <c r="H110" s="265" t="s">
        <v>7</v>
      </c>
      <c r="I110" s="140"/>
      <c r="J110" s="213"/>
    </row>
    <row r="111" spans="1:10" ht="20.100000000000001" customHeight="1" x14ac:dyDescent="0.2">
      <c r="A111" s="81">
        <f t="shared" si="7"/>
        <v>58</v>
      </c>
      <c r="B111" s="148" t="s">
        <v>1428</v>
      </c>
      <c r="C111" s="79" t="str">
        <f t="shared" si="5"/>
        <v>P2</v>
      </c>
      <c r="D111" s="146" t="str">
        <f t="shared" si="6"/>
        <v>m2</v>
      </c>
      <c r="E111" s="124"/>
      <c r="F111" s="214"/>
      <c r="G111" s="213" t="s">
        <v>1284</v>
      </c>
      <c r="H111" s="265" t="s">
        <v>7</v>
      </c>
      <c r="I111" s="140"/>
      <c r="J111" s="213"/>
    </row>
    <row r="112" spans="1:10" ht="20.100000000000001" customHeight="1" x14ac:dyDescent="0.2">
      <c r="A112" s="81">
        <f t="shared" si="7"/>
        <v>59</v>
      </c>
      <c r="B112" s="148" t="s">
        <v>1429</v>
      </c>
      <c r="C112" s="79" t="str">
        <f t="shared" si="5"/>
        <v>P3</v>
      </c>
      <c r="D112" s="146" t="str">
        <f t="shared" si="6"/>
        <v>m2</v>
      </c>
      <c r="E112" s="124"/>
      <c r="F112" s="214"/>
      <c r="G112" s="213" t="s">
        <v>1285</v>
      </c>
      <c r="H112" s="265" t="s">
        <v>7</v>
      </c>
      <c r="I112" s="140"/>
      <c r="J112" s="213"/>
    </row>
    <row r="113" spans="1:10" ht="20.100000000000001" customHeight="1" x14ac:dyDescent="0.2">
      <c r="A113" s="81">
        <f t="shared" si="7"/>
        <v>60</v>
      </c>
      <c r="B113" s="148" t="s">
        <v>1430</v>
      </c>
      <c r="C113" s="79" t="str">
        <f t="shared" si="5"/>
        <v>P4</v>
      </c>
      <c r="D113" s="146" t="str">
        <f t="shared" si="6"/>
        <v>m2</v>
      </c>
      <c r="E113" s="124"/>
      <c r="F113" s="214"/>
      <c r="G113" s="213" t="s">
        <v>1286</v>
      </c>
      <c r="H113" s="265" t="s">
        <v>7</v>
      </c>
      <c r="I113" s="140"/>
      <c r="J113" s="213"/>
    </row>
    <row r="114" spans="1:10" ht="20.100000000000001" customHeight="1" x14ac:dyDescent="0.2">
      <c r="A114" s="81">
        <f t="shared" si="7"/>
        <v>61</v>
      </c>
      <c r="B114" s="148" t="s">
        <v>1431</v>
      </c>
      <c r="C114" s="79" t="str">
        <f t="shared" si="5"/>
        <v>P5</v>
      </c>
      <c r="D114" s="146" t="str">
        <f t="shared" si="6"/>
        <v>m2</v>
      </c>
      <c r="E114" s="124"/>
      <c r="F114" s="214"/>
      <c r="G114" s="213" t="s">
        <v>1287</v>
      </c>
      <c r="H114" s="265" t="s">
        <v>7</v>
      </c>
      <c r="I114" s="140"/>
      <c r="J114" s="213"/>
    </row>
    <row r="115" spans="1:10" ht="20.100000000000001" customHeight="1" x14ac:dyDescent="0.2">
      <c r="A115" s="81">
        <f t="shared" si="7"/>
        <v>62</v>
      </c>
      <c r="B115" s="148" t="s">
        <v>1432</v>
      </c>
      <c r="C115" s="79" t="str">
        <f t="shared" si="5"/>
        <v>P6</v>
      </c>
      <c r="D115" s="146" t="str">
        <f t="shared" si="6"/>
        <v>m2</v>
      </c>
      <c r="E115" s="124"/>
      <c r="F115" s="214"/>
      <c r="G115" s="213" t="s">
        <v>1288</v>
      </c>
      <c r="H115" s="265" t="s">
        <v>7</v>
      </c>
      <c r="I115" s="140"/>
      <c r="J115" s="213"/>
    </row>
    <row r="116" spans="1:10" ht="20.100000000000001" customHeight="1" x14ac:dyDescent="0.2">
      <c r="A116" s="81">
        <f t="shared" si="7"/>
        <v>63</v>
      </c>
      <c r="B116" s="148" t="s">
        <v>1433</v>
      </c>
      <c r="C116" s="79" t="str">
        <f t="shared" si="5"/>
        <v>P7</v>
      </c>
      <c r="D116" s="146" t="str">
        <f t="shared" si="6"/>
        <v>m2</v>
      </c>
      <c r="E116" s="124"/>
      <c r="F116" s="214"/>
      <c r="G116" s="213" t="s">
        <v>1289</v>
      </c>
      <c r="H116" s="265" t="s">
        <v>7</v>
      </c>
      <c r="I116" s="140"/>
      <c r="J116" s="213"/>
    </row>
    <row r="117" spans="1:10" ht="20.100000000000001" customHeight="1" x14ac:dyDescent="0.2">
      <c r="A117" s="81">
        <f t="shared" si="7"/>
        <v>64</v>
      </c>
      <c r="B117" s="148" t="s">
        <v>1434</v>
      </c>
      <c r="C117" s="79" t="str">
        <f t="shared" si="5"/>
        <v>P8</v>
      </c>
      <c r="D117" s="146" t="str">
        <f t="shared" si="6"/>
        <v>m2</v>
      </c>
      <c r="E117" s="124"/>
      <c r="F117" s="214"/>
      <c r="G117" s="213" t="s">
        <v>1290</v>
      </c>
      <c r="H117" s="265" t="s">
        <v>7</v>
      </c>
      <c r="I117" s="140"/>
      <c r="J117" s="213"/>
    </row>
    <row r="118" spans="1:10" ht="20.100000000000001" customHeight="1" x14ac:dyDescent="0.2">
      <c r="A118" s="81">
        <f t="shared" si="7"/>
        <v>65</v>
      </c>
      <c r="B118" s="148" t="s">
        <v>1435</v>
      </c>
      <c r="C118" s="79" t="str">
        <f t="shared" si="5"/>
        <v>P9</v>
      </c>
      <c r="D118" s="146" t="str">
        <f t="shared" si="6"/>
        <v>m2</v>
      </c>
      <c r="E118" s="124"/>
      <c r="F118" s="214"/>
      <c r="G118" s="213" t="s">
        <v>1291</v>
      </c>
      <c r="H118" s="265" t="s">
        <v>7</v>
      </c>
      <c r="I118" s="140"/>
      <c r="J118" s="213"/>
    </row>
    <row r="119" spans="1:10" ht="20.100000000000001" customHeight="1" x14ac:dyDescent="0.2">
      <c r="A119" s="81">
        <f t="shared" si="7"/>
        <v>66</v>
      </c>
      <c r="B119" s="148" t="s">
        <v>1436</v>
      </c>
      <c r="C119" s="79" t="str">
        <f t="shared" si="5"/>
        <v>P10</v>
      </c>
      <c r="D119" s="146" t="str">
        <f t="shared" si="6"/>
        <v>m2</v>
      </c>
      <c r="E119" s="124"/>
      <c r="F119" s="214"/>
      <c r="G119" s="213" t="s">
        <v>1815</v>
      </c>
      <c r="H119" s="265" t="s">
        <v>7</v>
      </c>
      <c r="I119" s="140"/>
      <c r="J119" s="213"/>
    </row>
    <row r="120" spans="1:10" ht="20.100000000000001" customHeight="1" x14ac:dyDescent="0.2">
      <c r="A120" s="81">
        <f t="shared" si="7"/>
        <v>67</v>
      </c>
      <c r="B120" s="148" t="s">
        <v>1437</v>
      </c>
      <c r="C120" s="79" t="str">
        <f t="shared" si="5"/>
        <v>P11</v>
      </c>
      <c r="D120" s="146" t="str">
        <f t="shared" si="6"/>
        <v>m2</v>
      </c>
      <c r="E120" s="124"/>
      <c r="F120" s="214"/>
      <c r="G120" s="213" t="s">
        <v>1816</v>
      </c>
      <c r="H120" s="265" t="s">
        <v>7</v>
      </c>
      <c r="I120" s="140"/>
      <c r="J120" s="213"/>
    </row>
    <row r="121" spans="1:10" ht="20.100000000000001" customHeight="1" x14ac:dyDescent="0.2">
      <c r="A121" s="81">
        <f t="shared" si="7"/>
        <v>68</v>
      </c>
      <c r="B121" s="148" t="s">
        <v>1438</v>
      </c>
      <c r="C121" s="79" t="str">
        <f t="shared" si="5"/>
        <v>PL</v>
      </c>
      <c r="D121" s="146" t="str">
        <f t="shared" si="6"/>
        <v>m2</v>
      </c>
      <c r="E121" s="124"/>
      <c r="F121" s="214"/>
      <c r="G121" s="213" t="s">
        <v>1292</v>
      </c>
      <c r="H121" s="265" t="s">
        <v>7</v>
      </c>
      <c r="I121" s="140"/>
      <c r="J121" s="213"/>
    </row>
    <row r="122" spans="1:10" ht="20.100000000000001" customHeight="1" x14ac:dyDescent="0.2">
      <c r="A122" s="81">
        <f t="shared" si="7"/>
        <v>69</v>
      </c>
      <c r="B122" s="148" t="s">
        <v>1439</v>
      </c>
      <c r="C122" s="79" t="str">
        <f t="shared" ref="C122:C153" si="8">IFERROR(VLOOKUP(J122,Tabla_Items,2,FALSE),G122)</f>
        <v>PL1</v>
      </c>
      <c r="D122" s="146" t="str">
        <f t="shared" ref="D122:D153" si="9">IFERROR(VLOOKUP(J122,Tabla_Items,3,FALSE),H122)</f>
        <v>m2</v>
      </c>
      <c r="E122" s="124"/>
      <c r="F122" s="214"/>
      <c r="G122" s="213" t="s">
        <v>1293</v>
      </c>
      <c r="H122" s="265" t="s">
        <v>7</v>
      </c>
      <c r="I122" s="140"/>
      <c r="J122" s="213"/>
    </row>
    <row r="123" spans="1:10" ht="20.100000000000001" customHeight="1" x14ac:dyDescent="0.2">
      <c r="A123" s="81">
        <f t="shared" si="7"/>
        <v>70</v>
      </c>
      <c r="B123" s="148" t="s">
        <v>1440</v>
      </c>
      <c r="C123" s="79" t="str">
        <f t="shared" si="8"/>
        <v>V2</v>
      </c>
      <c r="D123" s="146" t="str">
        <f t="shared" si="9"/>
        <v>m2</v>
      </c>
      <c r="E123" s="124"/>
      <c r="F123" s="214"/>
      <c r="G123" s="213" t="s">
        <v>1296</v>
      </c>
      <c r="H123" s="265" t="s">
        <v>7</v>
      </c>
      <c r="I123" s="140"/>
      <c r="J123" s="213"/>
    </row>
    <row r="124" spans="1:10" ht="20.100000000000001" customHeight="1" x14ac:dyDescent="0.2">
      <c r="A124" s="81">
        <f t="shared" si="7"/>
        <v>71</v>
      </c>
      <c r="B124" s="148" t="s">
        <v>1817</v>
      </c>
      <c r="C124" s="79" t="str">
        <f t="shared" si="8"/>
        <v>V3</v>
      </c>
      <c r="D124" s="146" t="str">
        <f t="shared" si="9"/>
        <v>m2</v>
      </c>
      <c r="E124" s="124"/>
      <c r="F124" s="214"/>
      <c r="G124" s="213" t="s">
        <v>1297</v>
      </c>
      <c r="H124" s="265" t="s">
        <v>7</v>
      </c>
      <c r="I124" s="140"/>
      <c r="J124" s="213"/>
    </row>
    <row r="125" spans="1:10" ht="20.100000000000001" customHeight="1" x14ac:dyDescent="0.2">
      <c r="A125" s="81">
        <f t="shared" si="7"/>
        <v>72</v>
      </c>
      <c r="B125" s="148" t="s">
        <v>1818</v>
      </c>
      <c r="C125" s="79" t="str">
        <f t="shared" si="8"/>
        <v>V4</v>
      </c>
      <c r="D125" s="146" t="str">
        <f t="shared" si="9"/>
        <v>m2</v>
      </c>
      <c r="E125" s="124"/>
      <c r="F125" s="214"/>
      <c r="G125" s="213" t="s">
        <v>1819</v>
      </c>
      <c r="H125" s="265" t="s">
        <v>7</v>
      </c>
      <c r="I125" s="140"/>
      <c r="J125" s="213"/>
    </row>
    <row r="126" spans="1:10" ht="20.100000000000001" customHeight="1" x14ac:dyDescent="0.2">
      <c r="A126" s="81">
        <f t="shared" si="7"/>
        <v>73</v>
      </c>
      <c r="B126" s="148" t="s">
        <v>1820</v>
      </c>
      <c r="C126" s="79" t="str">
        <f t="shared" si="8"/>
        <v>V5</v>
      </c>
      <c r="D126" s="146" t="str">
        <f t="shared" si="9"/>
        <v>m2</v>
      </c>
      <c r="E126" s="124"/>
      <c r="F126" s="214"/>
      <c r="G126" s="213" t="s">
        <v>1298</v>
      </c>
      <c r="H126" s="265" t="s">
        <v>7</v>
      </c>
      <c r="I126" s="140"/>
      <c r="J126" s="213"/>
    </row>
    <row r="127" spans="1:10" ht="20.100000000000001" customHeight="1" x14ac:dyDescent="0.2">
      <c r="A127" s="81">
        <f t="shared" si="7"/>
        <v>74</v>
      </c>
      <c r="B127" s="148" t="s">
        <v>1823</v>
      </c>
      <c r="C127" s="79" t="str">
        <f t="shared" si="8"/>
        <v>PT1</v>
      </c>
      <c r="D127" s="146" t="str">
        <f t="shared" si="9"/>
        <v>m2</v>
      </c>
      <c r="E127" s="124"/>
      <c r="F127" s="214"/>
      <c r="G127" s="213" t="s">
        <v>1821</v>
      </c>
      <c r="H127" s="265" t="s">
        <v>7</v>
      </c>
      <c r="I127" s="140"/>
      <c r="J127" s="213"/>
    </row>
    <row r="128" spans="1:10" ht="20.100000000000001" customHeight="1" x14ac:dyDescent="0.2">
      <c r="A128" s="81">
        <f t="shared" si="7"/>
        <v>75</v>
      </c>
      <c r="B128" s="148" t="s">
        <v>1824</v>
      </c>
      <c r="C128" s="79" t="str">
        <f t="shared" si="8"/>
        <v>PT2</v>
      </c>
      <c r="D128" s="146" t="str">
        <f t="shared" si="9"/>
        <v>m2</v>
      </c>
      <c r="E128" s="124"/>
      <c r="F128" s="214"/>
      <c r="G128" s="213" t="s">
        <v>1822</v>
      </c>
      <c r="H128" s="265" t="s">
        <v>7</v>
      </c>
      <c r="I128" s="140"/>
      <c r="J128" s="213"/>
    </row>
    <row r="129" spans="1:10" ht="20.100000000000001" customHeight="1" x14ac:dyDescent="0.2">
      <c r="A129" s="81">
        <f t="shared" si="7"/>
        <v>76</v>
      </c>
      <c r="B129" s="148" t="s">
        <v>1671</v>
      </c>
      <c r="C129" s="79" t="str">
        <f t="shared" si="8"/>
        <v>Chapa artística microperforada</v>
      </c>
      <c r="D129" s="146" t="str">
        <f t="shared" si="9"/>
        <v>m2</v>
      </c>
      <c r="E129" s="124"/>
      <c r="F129" s="214"/>
      <c r="G129" s="213" t="s">
        <v>1720</v>
      </c>
      <c r="H129" s="265" t="s">
        <v>7</v>
      </c>
      <c r="I129" s="140"/>
      <c r="J129" s="213"/>
    </row>
    <row r="130" spans="1:10" ht="20.100000000000001" customHeight="1" x14ac:dyDescent="0.2">
      <c r="A130" s="81">
        <f t="shared" si="7"/>
        <v>77</v>
      </c>
      <c r="B130" s="148" t="s">
        <v>1441</v>
      </c>
      <c r="C130" s="79" t="str">
        <f t="shared" si="8"/>
        <v>Malla de seguridad</v>
      </c>
      <c r="D130" s="146" t="str">
        <f t="shared" si="9"/>
        <v>m2</v>
      </c>
      <c r="E130" s="124"/>
      <c r="F130" s="214"/>
      <c r="G130" s="213" t="s">
        <v>1578</v>
      </c>
      <c r="H130" s="265" t="s">
        <v>7</v>
      </c>
      <c r="I130" s="140"/>
      <c r="J130" s="213"/>
    </row>
    <row r="131" spans="1:10" ht="20.100000000000001" customHeight="1" x14ac:dyDescent="0.2">
      <c r="A131" s="81">
        <f t="shared" si="7"/>
        <v>77</v>
      </c>
      <c r="B131" s="148" t="s">
        <v>1442</v>
      </c>
      <c r="C131" s="79" t="str">
        <f t="shared" si="8"/>
        <v>Carpintería de Aluminio</v>
      </c>
      <c r="D131" s="146">
        <f t="shared" si="9"/>
        <v>0</v>
      </c>
      <c r="E131" s="124"/>
      <c r="F131" s="214"/>
      <c r="G131" s="213" t="s">
        <v>1294</v>
      </c>
      <c r="H131" s="265"/>
      <c r="I131" s="140"/>
      <c r="J131" s="213"/>
    </row>
    <row r="132" spans="1:10" ht="20.100000000000001" customHeight="1" x14ac:dyDescent="0.2">
      <c r="A132" s="81">
        <f t="shared" si="7"/>
        <v>78</v>
      </c>
      <c r="B132" s="148" t="s">
        <v>1443</v>
      </c>
      <c r="C132" s="79" t="str">
        <f t="shared" si="8"/>
        <v>V1</v>
      </c>
      <c r="D132" s="146" t="str">
        <f t="shared" si="9"/>
        <v>m2</v>
      </c>
      <c r="E132" s="124"/>
      <c r="F132" s="214"/>
      <c r="G132" s="213" t="s">
        <v>1295</v>
      </c>
      <c r="H132" s="265" t="s">
        <v>7</v>
      </c>
      <c r="I132" s="140"/>
      <c r="J132" s="213"/>
    </row>
    <row r="133" spans="1:10" ht="20.100000000000001" customHeight="1" x14ac:dyDescent="0.2">
      <c r="A133" s="81">
        <f t="shared" si="7"/>
        <v>79</v>
      </c>
      <c r="B133" s="148" t="s">
        <v>1444</v>
      </c>
      <c r="C133" s="79" t="str">
        <f t="shared" si="8"/>
        <v>Muebles fijos</v>
      </c>
      <c r="D133" s="146" t="str">
        <f t="shared" si="9"/>
        <v>m2</v>
      </c>
      <c r="E133" s="124"/>
      <c r="F133" s="214"/>
      <c r="G133" s="213" t="s">
        <v>1299</v>
      </c>
      <c r="H133" s="265" t="s">
        <v>7</v>
      </c>
      <c r="I133" s="140"/>
      <c r="J133" s="213"/>
    </row>
    <row r="134" spans="1:10" ht="20.100000000000001" customHeight="1" x14ac:dyDescent="0.2">
      <c r="A134" s="81">
        <f t="shared" si="7"/>
        <v>79</v>
      </c>
      <c r="B134" s="148">
        <v>11</v>
      </c>
      <c r="C134" s="79" t="str">
        <f t="shared" si="8"/>
        <v xml:space="preserve"> INSTALACIÓN ELÉCTRICA</v>
      </c>
      <c r="D134" s="146">
        <f t="shared" si="9"/>
        <v>0</v>
      </c>
      <c r="E134" s="124"/>
      <c r="F134" s="214"/>
      <c r="G134" s="213" t="s">
        <v>1300</v>
      </c>
      <c r="H134" s="265"/>
      <c r="I134" s="140"/>
      <c r="J134" s="213"/>
    </row>
    <row r="135" spans="1:10" ht="20.100000000000001" customHeight="1" x14ac:dyDescent="0.2">
      <c r="A135" s="81">
        <f t="shared" si="7"/>
        <v>79</v>
      </c>
      <c r="B135" s="148" t="s">
        <v>1445</v>
      </c>
      <c r="C135" s="79" t="str">
        <f t="shared" si="8"/>
        <v>Media tensión</v>
      </c>
      <c r="D135" s="146">
        <f t="shared" si="9"/>
        <v>0</v>
      </c>
      <c r="E135" s="124"/>
      <c r="F135" s="214"/>
      <c r="G135" s="213" t="s">
        <v>1301</v>
      </c>
      <c r="H135" s="265"/>
      <c r="I135" s="140"/>
      <c r="J135" s="213"/>
    </row>
    <row r="136" spans="1:10" ht="20.100000000000001" customHeight="1" x14ac:dyDescent="0.2">
      <c r="A136" s="81">
        <f t="shared" si="7"/>
        <v>80</v>
      </c>
      <c r="B136" s="148" t="s">
        <v>1446</v>
      </c>
      <c r="C136" s="79" t="str">
        <f t="shared" si="8"/>
        <v>Llave 1 pto. Jeluz</v>
      </c>
      <c r="D136" s="146" t="str">
        <f t="shared" si="9"/>
        <v>Un</v>
      </c>
      <c r="E136" s="124"/>
      <c r="F136" s="214"/>
      <c r="G136" s="213" t="s">
        <v>1579</v>
      </c>
      <c r="H136" s="265" t="s">
        <v>1223</v>
      </c>
      <c r="I136" s="140"/>
      <c r="J136" s="213"/>
    </row>
    <row r="137" spans="1:10" ht="20.100000000000001" customHeight="1" x14ac:dyDescent="0.2">
      <c r="A137" s="81">
        <f t="shared" si="7"/>
        <v>81</v>
      </c>
      <c r="B137" s="148" t="s">
        <v>1447</v>
      </c>
      <c r="C137" s="79" t="str">
        <f t="shared" si="8"/>
        <v>Llave combinación</v>
      </c>
      <c r="D137" s="146" t="str">
        <f t="shared" si="9"/>
        <v>Un</v>
      </c>
      <c r="E137" s="124"/>
      <c r="F137" s="214"/>
      <c r="G137" s="213" t="s">
        <v>1580</v>
      </c>
      <c r="H137" s="265" t="s">
        <v>1223</v>
      </c>
      <c r="I137" s="140"/>
      <c r="J137" s="213"/>
    </row>
    <row r="138" spans="1:10" ht="20.100000000000001" customHeight="1" x14ac:dyDescent="0.2">
      <c r="A138" s="81">
        <f t="shared" si="7"/>
        <v>82</v>
      </c>
      <c r="B138" s="148" t="s">
        <v>1448</v>
      </c>
      <c r="C138" s="79" t="str">
        <f t="shared" si="8"/>
        <v>Toma Monofásico 10A  Exterior Exult (doble)</v>
      </c>
      <c r="D138" s="146" t="str">
        <f t="shared" si="9"/>
        <v>Un</v>
      </c>
      <c r="E138" s="124"/>
      <c r="F138" s="214"/>
      <c r="G138" s="213" t="s">
        <v>1581</v>
      </c>
      <c r="H138" s="265" t="s">
        <v>1223</v>
      </c>
      <c r="I138" s="140"/>
      <c r="J138" s="213"/>
    </row>
    <row r="139" spans="1:10" ht="20.100000000000001" customHeight="1" x14ac:dyDescent="0.2">
      <c r="A139" s="81">
        <f t="shared" si="7"/>
        <v>83</v>
      </c>
      <c r="B139" s="148" t="s">
        <v>1449</v>
      </c>
      <c r="C139" s="79" t="str">
        <f t="shared" si="8"/>
        <v>Toma Monofásico 20A  Exterior Exult</v>
      </c>
      <c r="D139" s="146" t="str">
        <f t="shared" si="9"/>
        <v>Un</v>
      </c>
      <c r="E139" s="124"/>
      <c r="F139" s="214"/>
      <c r="G139" s="213" t="s">
        <v>1582</v>
      </c>
      <c r="H139" s="265" t="s">
        <v>1223</v>
      </c>
      <c r="I139" s="140"/>
      <c r="J139" s="213"/>
    </row>
    <row r="140" spans="1:10" ht="20.100000000000001" customHeight="1" x14ac:dyDescent="0.2">
      <c r="A140" s="81">
        <f t="shared" si="7"/>
        <v>84</v>
      </c>
      <c r="B140" s="148" t="s">
        <v>1450</v>
      </c>
      <c r="C140" s="79" t="str">
        <f t="shared" si="8"/>
        <v>Pulsador timbre</v>
      </c>
      <c r="D140" s="146" t="str">
        <f t="shared" si="9"/>
        <v>Un</v>
      </c>
      <c r="E140" s="124"/>
      <c r="F140" s="214"/>
      <c r="G140" s="213" t="s">
        <v>1583</v>
      </c>
      <c r="H140" s="265" t="s">
        <v>1223</v>
      </c>
      <c r="I140" s="140"/>
      <c r="J140" s="213"/>
    </row>
    <row r="141" spans="1:10" ht="20.100000000000001" customHeight="1" x14ac:dyDescent="0.2">
      <c r="A141" s="81">
        <f t="shared" si="7"/>
        <v>85</v>
      </c>
      <c r="B141" s="148" t="s">
        <v>1451</v>
      </c>
      <c r="C141" s="79" t="str">
        <f t="shared" si="8"/>
        <v>Timbre común Domiciliario</v>
      </c>
      <c r="D141" s="146" t="str">
        <f t="shared" si="9"/>
        <v>Un</v>
      </c>
      <c r="E141" s="124"/>
      <c r="F141" s="214"/>
      <c r="G141" s="213" t="s">
        <v>1584</v>
      </c>
      <c r="H141" s="265" t="s">
        <v>1223</v>
      </c>
      <c r="I141" s="140"/>
      <c r="J141" s="213"/>
    </row>
    <row r="142" spans="1:10" ht="20.100000000000001" customHeight="1" x14ac:dyDescent="0.2">
      <c r="A142" s="81">
        <f t="shared" si="7"/>
        <v>86</v>
      </c>
      <c r="B142" s="148" t="s">
        <v>1452</v>
      </c>
      <c r="C142" s="79" t="str">
        <f t="shared" si="8"/>
        <v>Caja chapa 18 rectangular</v>
      </c>
      <c r="D142" s="146" t="str">
        <f t="shared" si="9"/>
        <v>Un</v>
      </c>
      <c r="E142" s="124"/>
      <c r="F142" s="214"/>
      <c r="G142" s="213" t="s">
        <v>1585</v>
      </c>
      <c r="H142" s="265" t="s">
        <v>1223</v>
      </c>
      <c r="I142" s="140"/>
      <c r="J142" s="213"/>
    </row>
    <row r="143" spans="1:10" ht="20.100000000000001" customHeight="1" x14ac:dyDescent="0.2">
      <c r="A143" s="81">
        <f t="shared" si="7"/>
        <v>87</v>
      </c>
      <c r="B143" s="148" t="s">
        <v>1453</v>
      </c>
      <c r="C143" s="79" t="str">
        <f t="shared" si="8"/>
        <v xml:space="preserve">Caja chapa 18 octogonal grande </v>
      </c>
      <c r="D143" s="146" t="str">
        <f t="shared" si="9"/>
        <v>Un</v>
      </c>
      <c r="E143" s="124"/>
      <c r="F143" s="214"/>
      <c r="G143" s="213" t="s">
        <v>1586</v>
      </c>
      <c r="H143" s="265" t="s">
        <v>1223</v>
      </c>
      <c r="I143" s="140"/>
      <c r="J143" s="213"/>
    </row>
    <row r="144" spans="1:10" ht="20.100000000000001" customHeight="1" x14ac:dyDescent="0.2">
      <c r="A144" s="81">
        <f t="shared" si="7"/>
        <v>88</v>
      </c>
      <c r="B144" s="148" t="s">
        <v>1454</v>
      </c>
      <c r="C144" s="79" t="str">
        <f t="shared" si="8"/>
        <v>Caja chapa 18 octogonal chica</v>
      </c>
      <c r="D144" s="146" t="str">
        <f t="shared" si="9"/>
        <v>Un</v>
      </c>
      <c r="E144" s="124"/>
      <c r="F144" s="214"/>
      <c r="G144" s="213" t="s">
        <v>1587</v>
      </c>
      <c r="H144" s="265" t="s">
        <v>1223</v>
      </c>
      <c r="I144" s="140"/>
      <c r="J144" s="213"/>
    </row>
    <row r="145" spans="1:10" ht="20.100000000000001" customHeight="1" x14ac:dyDescent="0.2">
      <c r="A145" s="81">
        <f t="shared" si="7"/>
        <v>89</v>
      </c>
      <c r="B145" s="148" t="s">
        <v>1455</v>
      </c>
      <c r="C145" s="79" t="str">
        <f t="shared" si="8"/>
        <v>Caja conexión P=7 10 x 10 x 5</v>
      </c>
      <c r="D145" s="146" t="str">
        <f t="shared" si="9"/>
        <v>Un</v>
      </c>
      <c r="E145" s="124"/>
      <c r="F145" s="214"/>
      <c r="G145" s="213" t="s">
        <v>1588</v>
      </c>
      <c r="H145" s="265" t="s">
        <v>1223</v>
      </c>
      <c r="I145" s="140"/>
      <c r="J145" s="213"/>
    </row>
    <row r="146" spans="1:10" ht="20.100000000000001" customHeight="1" x14ac:dyDescent="0.2">
      <c r="A146" s="81">
        <f t="shared" si="7"/>
        <v>90</v>
      </c>
      <c r="B146" s="148" t="s">
        <v>1456</v>
      </c>
      <c r="C146" s="79" t="str">
        <f t="shared" si="8"/>
        <v>Caja conexión P=7 15 x 15</v>
      </c>
      <c r="D146" s="146" t="str">
        <f t="shared" si="9"/>
        <v>Un</v>
      </c>
      <c r="E146" s="124"/>
      <c r="F146" s="214"/>
      <c r="G146" s="213" t="s">
        <v>1589</v>
      </c>
      <c r="H146" s="265" t="s">
        <v>1223</v>
      </c>
      <c r="I146" s="140"/>
      <c r="J146" s="213"/>
    </row>
    <row r="147" spans="1:10" ht="20.100000000000001" customHeight="1" x14ac:dyDescent="0.2">
      <c r="A147" s="81">
        <f t="shared" si="7"/>
        <v>91</v>
      </c>
      <c r="B147" s="148" t="s">
        <v>1457</v>
      </c>
      <c r="C147" s="79" t="str">
        <f t="shared" si="8"/>
        <v>Caja conexión P=7 20 x 20</v>
      </c>
      <c r="D147" s="146" t="str">
        <f t="shared" si="9"/>
        <v>Un</v>
      </c>
      <c r="E147" s="124"/>
      <c r="F147" s="214"/>
      <c r="G147" s="213" t="s">
        <v>1590</v>
      </c>
      <c r="H147" s="265" t="s">
        <v>1223</v>
      </c>
      <c r="I147" s="140"/>
      <c r="J147" s="213"/>
    </row>
    <row r="148" spans="1:10" ht="20.100000000000001" customHeight="1" x14ac:dyDescent="0.2">
      <c r="A148" s="81">
        <f t="shared" si="7"/>
        <v>92</v>
      </c>
      <c r="B148" s="148" t="s">
        <v>1458</v>
      </c>
      <c r="C148" s="79" t="str">
        <f t="shared" si="8"/>
        <v>Ganchos "U" c/tuercas para cajas</v>
      </c>
      <c r="D148" s="146" t="str">
        <f t="shared" si="9"/>
        <v>Un</v>
      </c>
      <c r="E148" s="124"/>
      <c r="F148" s="214"/>
      <c r="G148" s="213" t="s">
        <v>1591</v>
      </c>
      <c r="H148" s="265" t="s">
        <v>1223</v>
      </c>
      <c r="I148" s="140"/>
      <c r="J148" s="213"/>
    </row>
    <row r="149" spans="1:10" ht="20.100000000000001" customHeight="1" x14ac:dyDescent="0.2">
      <c r="A149" s="81">
        <f t="shared" si="7"/>
        <v>93</v>
      </c>
      <c r="B149" s="148" t="s">
        <v>1459</v>
      </c>
      <c r="C149" s="79" t="str">
        <f t="shared" si="8"/>
        <v>Conector 3/4" zincado a rosca</v>
      </c>
      <c r="D149" s="146" t="str">
        <f t="shared" si="9"/>
        <v>Un</v>
      </c>
      <c r="E149" s="124"/>
      <c r="F149" s="214"/>
      <c r="G149" s="213" t="s">
        <v>1592</v>
      </c>
      <c r="H149" s="265" t="s">
        <v>1223</v>
      </c>
      <c r="I149" s="140"/>
      <c r="J149" s="213"/>
    </row>
    <row r="150" spans="1:10" ht="20.100000000000001" customHeight="1" x14ac:dyDescent="0.2">
      <c r="A150" s="81">
        <f t="shared" si="7"/>
        <v>94</v>
      </c>
      <c r="B150" s="148" t="s">
        <v>1460</v>
      </c>
      <c r="C150" s="79" t="str">
        <f t="shared" si="8"/>
        <v>Caño semipesado 3/4" (15,4 mm) tramo de 3m</v>
      </c>
      <c r="D150" s="146" t="str">
        <f t="shared" si="9"/>
        <v>Un</v>
      </c>
      <c r="E150" s="124"/>
      <c r="F150" s="214"/>
      <c r="G150" s="213" t="s">
        <v>1593</v>
      </c>
      <c r="H150" s="265" t="s">
        <v>1223</v>
      </c>
      <c r="I150" s="140"/>
      <c r="J150" s="213"/>
    </row>
    <row r="151" spans="1:10" ht="20.100000000000001" customHeight="1" x14ac:dyDescent="0.2">
      <c r="A151" s="81">
        <f t="shared" si="7"/>
        <v>95</v>
      </c>
      <c r="B151" s="148" t="s">
        <v>1461</v>
      </c>
      <c r="C151" s="79" t="str">
        <f t="shared" si="8"/>
        <v>Curvas 3/4"</v>
      </c>
      <c r="D151" s="146" t="str">
        <f t="shared" si="9"/>
        <v>Un</v>
      </c>
      <c r="E151" s="124"/>
      <c r="F151" s="214"/>
      <c r="G151" s="213" t="s">
        <v>1594</v>
      </c>
      <c r="H151" s="265" t="s">
        <v>1223</v>
      </c>
      <c r="I151" s="140"/>
      <c r="J151" s="213"/>
    </row>
    <row r="152" spans="1:10" ht="20.100000000000001" customHeight="1" x14ac:dyDescent="0.2">
      <c r="A152" s="81">
        <f t="shared" si="7"/>
        <v>96</v>
      </c>
      <c r="B152" s="148" t="s">
        <v>1462</v>
      </c>
      <c r="C152" s="79" t="str">
        <f t="shared" si="8"/>
        <v>Cupla 3/4"</v>
      </c>
      <c r="D152" s="146" t="str">
        <f t="shared" si="9"/>
        <v>Un</v>
      </c>
      <c r="E152" s="124"/>
      <c r="F152" s="214"/>
      <c r="G152" s="213" t="s">
        <v>1595</v>
      </c>
      <c r="H152" s="265" t="s">
        <v>1223</v>
      </c>
      <c r="I152" s="140"/>
      <c r="J152" s="213"/>
    </row>
    <row r="153" spans="1:10" ht="20.100000000000001" customHeight="1" x14ac:dyDescent="0.2">
      <c r="A153" s="81">
        <f t="shared" si="7"/>
        <v>97</v>
      </c>
      <c r="B153" s="148" t="s">
        <v>1463</v>
      </c>
      <c r="C153" s="79" t="str">
        <f t="shared" si="8"/>
        <v>Gabinete metálico de embutir 12 módulos</v>
      </c>
      <c r="D153" s="146" t="str">
        <f t="shared" si="9"/>
        <v>Un</v>
      </c>
      <c r="E153" s="124"/>
      <c r="F153" s="214"/>
      <c r="G153" s="213" t="s">
        <v>1596</v>
      </c>
      <c r="H153" s="265" t="s">
        <v>1223</v>
      </c>
      <c r="I153" s="140"/>
      <c r="J153" s="213"/>
    </row>
    <row r="154" spans="1:10" ht="20.100000000000001" customHeight="1" x14ac:dyDescent="0.2">
      <c r="A154" s="81">
        <f t="shared" si="7"/>
        <v>98</v>
      </c>
      <c r="B154" s="148" t="s">
        <v>1464</v>
      </c>
      <c r="C154" s="79" t="str">
        <f t="shared" ref="C154:C185" si="10">IFERROR(VLOOKUP(J154,Tabla_Items,2,FALSE),G154)</f>
        <v>Gabinete metálico de embutir 24/30 módulos</v>
      </c>
      <c r="D154" s="146" t="str">
        <f t="shared" ref="D154:D185" si="11">IFERROR(VLOOKUP(J154,Tabla_Items,3,FALSE),H154)</f>
        <v>Un</v>
      </c>
      <c r="E154" s="124"/>
      <c r="F154" s="214"/>
      <c r="G154" s="213" t="s">
        <v>1597</v>
      </c>
      <c r="H154" s="265" t="s">
        <v>1223</v>
      </c>
      <c r="I154" s="140"/>
      <c r="J154" s="213"/>
    </row>
    <row r="155" spans="1:10" ht="20.100000000000001" customHeight="1" x14ac:dyDescent="0.2">
      <c r="A155" s="81">
        <f t="shared" ref="A155:A218" si="12">IF(D155=0,A154,A154+1)</f>
        <v>99</v>
      </c>
      <c r="B155" s="148" t="s">
        <v>1465</v>
      </c>
      <c r="C155" s="79" t="str">
        <f t="shared" si="10"/>
        <v xml:space="preserve">Gabinete metálico de embutir 32/40 módulos                         </v>
      </c>
      <c r="D155" s="146" t="str">
        <f t="shared" si="11"/>
        <v>Un</v>
      </c>
      <c r="E155" s="124"/>
      <c r="F155" s="214"/>
      <c r="G155" s="213" t="s">
        <v>1598</v>
      </c>
      <c r="H155" s="265" t="s">
        <v>1223</v>
      </c>
      <c r="I155" s="140"/>
      <c r="J155" s="213"/>
    </row>
    <row r="156" spans="1:10" ht="20.100000000000001" customHeight="1" x14ac:dyDescent="0.2">
      <c r="A156" s="81">
        <f t="shared" si="12"/>
        <v>100</v>
      </c>
      <c r="B156" s="148" t="s">
        <v>1466</v>
      </c>
      <c r="C156" s="79" t="str">
        <f t="shared" si="10"/>
        <v xml:space="preserve">Jabalinas 15x1500 tipo Cooperwel </v>
      </c>
      <c r="D156" s="146" t="str">
        <f t="shared" si="11"/>
        <v>Un</v>
      </c>
      <c r="E156" s="124"/>
      <c r="F156" s="214"/>
      <c r="G156" s="213" t="s">
        <v>1599</v>
      </c>
      <c r="H156" s="265" t="s">
        <v>1223</v>
      </c>
      <c r="I156" s="140"/>
      <c r="J156" s="213"/>
    </row>
    <row r="157" spans="1:10" ht="20.100000000000001" customHeight="1" x14ac:dyDescent="0.2">
      <c r="A157" s="81">
        <f t="shared" si="12"/>
        <v>101</v>
      </c>
      <c r="B157" s="148" t="s">
        <v>1467</v>
      </c>
      <c r="C157" s="79" t="str">
        <f t="shared" si="10"/>
        <v>Prensa cable p/jabalina</v>
      </c>
      <c r="D157" s="146" t="str">
        <f t="shared" si="11"/>
        <v>Un</v>
      </c>
      <c r="E157" s="124"/>
      <c r="F157" s="214"/>
      <c r="G157" s="213" t="s">
        <v>1600</v>
      </c>
      <c r="H157" s="265" t="s">
        <v>1223</v>
      </c>
      <c r="I157" s="140"/>
      <c r="J157" s="213"/>
    </row>
    <row r="158" spans="1:10" ht="20.100000000000001" customHeight="1" x14ac:dyDescent="0.2">
      <c r="A158" s="81">
        <f t="shared" si="12"/>
        <v>102</v>
      </c>
      <c r="B158" s="148" t="s">
        <v>1468</v>
      </c>
      <c r="C158" s="79" t="str">
        <f t="shared" si="10"/>
        <v>Caja de Inspección Hierro fundido</v>
      </c>
      <c r="D158" s="146" t="str">
        <f t="shared" si="11"/>
        <v>Un</v>
      </c>
      <c r="E158" s="124"/>
      <c r="F158" s="214"/>
      <c r="G158" s="213" t="s">
        <v>1601</v>
      </c>
      <c r="H158" s="265" t="s">
        <v>1223</v>
      </c>
      <c r="I158" s="140"/>
      <c r="J158" s="213"/>
    </row>
    <row r="159" spans="1:10" ht="20.100000000000001" customHeight="1" x14ac:dyDescent="0.2">
      <c r="A159" s="81">
        <f t="shared" si="12"/>
        <v>103</v>
      </c>
      <c r="B159" s="148" t="s">
        <v>1469</v>
      </c>
      <c r="C159" s="79" t="str">
        <f t="shared" si="10"/>
        <v xml:space="preserve">Cable Cu desnudo 25 mm2 </v>
      </c>
      <c r="D159" s="146" t="str">
        <f t="shared" si="11"/>
        <v>m</v>
      </c>
      <c r="E159" s="124"/>
      <c r="F159" s="214"/>
      <c r="G159" s="213" t="s">
        <v>1602</v>
      </c>
      <c r="H159" s="265" t="s">
        <v>1832</v>
      </c>
      <c r="I159" s="140"/>
      <c r="J159" s="213"/>
    </row>
    <row r="160" spans="1:10" ht="20.100000000000001" customHeight="1" x14ac:dyDescent="0.2">
      <c r="A160" s="81">
        <f t="shared" si="12"/>
        <v>104</v>
      </c>
      <c r="B160" s="148" t="s">
        <v>1470</v>
      </c>
      <c r="C160" s="79" t="str">
        <f t="shared" si="10"/>
        <v>Cable Cu antillama 1,5 mm2  Pirelli</v>
      </c>
      <c r="D160" s="146" t="str">
        <f t="shared" si="11"/>
        <v>m</v>
      </c>
      <c r="E160" s="124"/>
      <c r="F160" s="214"/>
      <c r="G160" s="213" t="s">
        <v>1603</v>
      </c>
      <c r="H160" s="265" t="s">
        <v>1832</v>
      </c>
      <c r="I160" s="140"/>
      <c r="J160" s="213"/>
    </row>
    <row r="161" spans="1:10" ht="20.100000000000001" customHeight="1" x14ac:dyDescent="0.2">
      <c r="A161" s="81">
        <f t="shared" si="12"/>
        <v>105</v>
      </c>
      <c r="B161" s="148" t="s">
        <v>1471</v>
      </c>
      <c r="C161" s="79" t="str">
        <f t="shared" si="10"/>
        <v>Cable Cu antillama 2,5 mm2 pirelli</v>
      </c>
      <c r="D161" s="146" t="str">
        <f t="shared" si="11"/>
        <v>m</v>
      </c>
      <c r="E161" s="124"/>
      <c r="F161" s="214"/>
      <c r="G161" s="213" t="s">
        <v>1604</v>
      </c>
      <c r="H161" s="265" t="s">
        <v>1832</v>
      </c>
      <c r="I161" s="140"/>
      <c r="J161" s="213"/>
    </row>
    <row r="162" spans="1:10" ht="20.100000000000001" customHeight="1" x14ac:dyDescent="0.2">
      <c r="A162" s="81">
        <f t="shared" si="12"/>
        <v>106</v>
      </c>
      <c r="B162" s="148" t="s">
        <v>1472</v>
      </c>
      <c r="C162" s="79" t="str">
        <f t="shared" si="10"/>
        <v>Cable Cu antillama 4 mm2  Pirelli</v>
      </c>
      <c r="D162" s="146" t="str">
        <f t="shared" si="11"/>
        <v>m</v>
      </c>
      <c r="E162" s="124"/>
      <c r="F162" s="214"/>
      <c r="G162" s="213" t="s">
        <v>1605</v>
      </c>
      <c r="H162" s="265" t="s">
        <v>1832</v>
      </c>
      <c r="I162" s="140"/>
      <c r="J162" s="213"/>
    </row>
    <row r="163" spans="1:10" ht="20.100000000000001" customHeight="1" x14ac:dyDescent="0.2">
      <c r="A163" s="81">
        <f t="shared" si="12"/>
        <v>107</v>
      </c>
      <c r="B163" s="148" t="s">
        <v>1473</v>
      </c>
      <c r="C163" s="79" t="str">
        <f t="shared" si="10"/>
        <v>Cable Cu antillama 6 mm2 Pirelli</v>
      </c>
      <c r="D163" s="146" t="str">
        <f t="shared" si="11"/>
        <v>m</v>
      </c>
      <c r="E163" s="124"/>
      <c r="F163" s="214"/>
      <c r="G163" s="213" t="s">
        <v>1606</v>
      </c>
      <c r="H163" s="265" t="s">
        <v>1832</v>
      </c>
      <c r="I163" s="140"/>
      <c r="J163" s="213"/>
    </row>
    <row r="164" spans="1:10" ht="20.100000000000001" customHeight="1" x14ac:dyDescent="0.2">
      <c r="A164" s="81">
        <f t="shared" si="12"/>
        <v>108</v>
      </c>
      <c r="B164" s="148" t="s">
        <v>1474</v>
      </c>
      <c r="C164" s="79" t="str">
        <f t="shared" si="10"/>
        <v>Cable Cu antillama 10 mm2 Pirelli</v>
      </c>
      <c r="D164" s="146" t="str">
        <f t="shared" si="11"/>
        <v>m</v>
      </c>
      <c r="E164" s="124"/>
      <c r="F164" s="214"/>
      <c r="G164" s="213" t="s">
        <v>1721</v>
      </c>
      <c r="H164" s="265" t="s">
        <v>1832</v>
      </c>
      <c r="I164" s="140"/>
      <c r="J164" s="213"/>
    </row>
    <row r="165" spans="1:10" ht="20.100000000000001" customHeight="1" x14ac:dyDescent="0.2">
      <c r="A165" s="81">
        <f t="shared" si="12"/>
        <v>109</v>
      </c>
      <c r="B165" s="148" t="s">
        <v>1475</v>
      </c>
      <c r="C165" s="79" t="str">
        <f t="shared" si="10"/>
        <v>Cable Cu antillama 35 mm2 Pirelli</v>
      </c>
      <c r="D165" s="146" t="str">
        <f t="shared" si="11"/>
        <v>m</v>
      </c>
      <c r="E165" s="124"/>
      <c r="F165" s="214"/>
      <c r="G165" s="213" t="s">
        <v>1722</v>
      </c>
      <c r="H165" s="265" t="s">
        <v>1832</v>
      </c>
      <c r="I165" s="140"/>
      <c r="J165" s="213"/>
    </row>
    <row r="166" spans="1:10" ht="20.100000000000001" customHeight="1" x14ac:dyDescent="0.2">
      <c r="A166" s="81">
        <f t="shared" si="12"/>
        <v>110</v>
      </c>
      <c r="B166" s="148" t="s">
        <v>1476</v>
      </c>
      <c r="C166" s="79" t="str">
        <f t="shared" si="10"/>
        <v>Interrupt. difer. 4 x 25 Amp. 30 mA.</v>
      </c>
      <c r="D166" s="146" t="str">
        <f t="shared" si="11"/>
        <v>Un</v>
      </c>
      <c r="E166" s="124"/>
      <c r="F166" s="214"/>
      <c r="G166" s="213" t="s">
        <v>1607</v>
      </c>
      <c r="H166" s="265" t="s">
        <v>1223</v>
      </c>
      <c r="I166" s="140"/>
      <c r="J166" s="213"/>
    </row>
    <row r="167" spans="1:10" ht="20.100000000000001" customHeight="1" x14ac:dyDescent="0.2">
      <c r="A167" s="81">
        <f t="shared" si="12"/>
        <v>111</v>
      </c>
      <c r="B167" s="148" t="s">
        <v>1477</v>
      </c>
      <c r="C167" s="79" t="str">
        <f t="shared" si="10"/>
        <v>Interrupt. difer. 4 x 32 Amp. 30 mA.</v>
      </c>
      <c r="D167" s="146" t="str">
        <f t="shared" si="11"/>
        <v>Un</v>
      </c>
      <c r="E167" s="124"/>
      <c r="F167" s="214"/>
      <c r="G167" s="213" t="s">
        <v>1608</v>
      </c>
      <c r="H167" s="265" t="s">
        <v>1223</v>
      </c>
      <c r="I167" s="140"/>
      <c r="J167" s="213"/>
    </row>
    <row r="168" spans="1:10" ht="20.100000000000001" customHeight="1" x14ac:dyDescent="0.2">
      <c r="A168" s="81">
        <f t="shared" si="12"/>
        <v>112</v>
      </c>
      <c r="B168" s="148" t="s">
        <v>1478</v>
      </c>
      <c r="C168" s="79" t="str">
        <f t="shared" si="10"/>
        <v>Interrupt. difer. 4 x 60 Amp. 30 mA.</v>
      </c>
      <c r="D168" s="146" t="str">
        <f t="shared" si="11"/>
        <v>Un</v>
      </c>
      <c r="E168" s="124"/>
      <c r="F168" s="214"/>
      <c r="G168" s="213" t="s">
        <v>1609</v>
      </c>
      <c r="H168" s="265" t="s">
        <v>1223</v>
      </c>
      <c r="I168" s="140"/>
      <c r="J168" s="213"/>
    </row>
    <row r="169" spans="1:10" ht="20.100000000000001" customHeight="1" x14ac:dyDescent="0.2">
      <c r="A169" s="81">
        <f t="shared" si="12"/>
        <v>113</v>
      </c>
      <c r="B169" s="148" t="s">
        <v>1479</v>
      </c>
      <c r="C169" s="79" t="str">
        <f t="shared" si="10"/>
        <v>Interrupt. difer. 4 x 120 Amp. 300 mA.</v>
      </c>
      <c r="D169" s="146" t="str">
        <f t="shared" si="11"/>
        <v>Un</v>
      </c>
      <c r="E169" s="124"/>
      <c r="F169" s="214"/>
      <c r="G169" s="213" t="s">
        <v>1723</v>
      </c>
      <c r="H169" s="265" t="s">
        <v>1223</v>
      </c>
      <c r="I169" s="140"/>
      <c r="J169" s="213"/>
    </row>
    <row r="170" spans="1:10" ht="20.100000000000001" customHeight="1" x14ac:dyDescent="0.2">
      <c r="A170" s="81">
        <f t="shared" si="12"/>
        <v>114</v>
      </c>
      <c r="B170" s="148" t="s">
        <v>1480</v>
      </c>
      <c r="C170" s="79" t="str">
        <f t="shared" si="10"/>
        <v>Llaves termomagneticas 2 x 10A - MG</v>
      </c>
      <c r="D170" s="146" t="str">
        <f t="shared" si="11"/>
        <v>Un</v>
      </c>
      <c r="E170" s="124"/>
      <c r="F170" s="214"/>
      <c r="G170" s="213" t="s">
        <v>1610</v>
      </c>
      <c r="H170" s="265" t="s">
        <v>1223</v>
      </c>
      <c r="I170" s="140"/>
      <c r="J170" s="213"/>
    </row>
    <row r="171" spans="1:10" ht="20.100000000000001" customHeight="1" x14ac:dyDescent="0.2">
      <c r="A171" s="81">
        <f t="shared" si="12"/>
        <v>115</v>
      </c>
      <c r="B171" s="148" t="s">
        <v>1481</v>
      </c>
      <c r="C171" s="79" t="str">
        <f t="shared" si="10"/>
        <v>Llaves termomagneticas 2 x 16A - MG</v>
      </c>
      <c r="D171" s="146" t="str">
        <f t="shared" si="11"/>
        <v>Un</v>
      </c>
      <c r="E171" s="124"/>
      <c r="F171" s="214"/>
      <c r="G171" s="213" t="s">
        <v>1611</v>
      </c>
      <c r="H171" s="265" t="s">
        <v>1223</v>
      </c>
      <c r="I171" s="140"/>
      <c r="J171" s="213"/>
    </row>
    <row r="172" spans="1:10" ht="20.100000000000001" customHeight="1" x14ac:dyDescent="0.2">
      <c r="A172" s="81">
        <f t="shared" si="12"/>
        <v>116</v>
      </c>
      <c r="B172" s="148" t="s">
        <v>1482</v>
      </c>
      <c r="C172" s="79" t="str">
        <f t="shared" si="10"/>
        <v>Llaves termomagneticas 2 x 20A - MG</v>
      </c>
      <c r="D172" s="146" t="str">
        <f t="shared" si="11"/>
        <v>Un</v>
      </c>
      <c r="E172" s="124"/>
      <c r="F172" s="214"/>
      <c r="G172" s="213" t="s">
        <v>1724</v>
      </c>
      <c r="H172" s="265" t="s">
        <v>1223</v>
      </c>
      <c r="I172" s="140"/>
      <c r="J172" s="213"/>
    </row>
    <row r="173" spans="1:10" ht="20.100000000000001" customHeight="1" x14ac:dyDescent="0.2">
      <c r="A173" s="81">
        <f t="shared" si="12"/>
        <v>117</v>
      </c>
      <c r="B173" s="148" t="s">
        <v>1483</v>
      </c>
      <c r="C173" s="79" t="str">
        <f t="shared" si="10"/>
        <v>Llaves termomagneticas 2x25A - MG</v>
      </c>
      <c r="D173" s="146" t="str">
        <f t="shared" si="11"/>
        <v>Un</v>
      </c>
      <c r="E173" s="124"/>
      <c r="F173" s="214"/>
      <c r="G173" s="213" t="s">
        <v>1612</v>
      </c>
      <c r="H173" s="265" t="s">
        <v>1223</v>
      </c>
      <c r="I173" s="140"/>
      <c r="J173" s="213"/>
    </row>
    <row r="174" spans="1:10" ht="20.100000000000001" customHeight="1" x14ac:dyDescent="0.2">
      <c r="A174" s="81">
        <f t="shared" si="12"/>
        <v>118</v>
      </c>
      <c r="B174" s="148" t="s">
        <v>1484</v>
      </c>
      <c r="C174" s="79" t="str">
        <f t="shared" si="10"/>
        <v>Llaves termomagneticas 4 x 25 A - MG</v>
      </c>
      <c r="D174" s="146" t="str">
        <f t="shared" si="11"/>
        <v>Un</v>
      </c>
      <c r="E174" s="124"/>
      <c r="F174" s="214"/>
      <c r="G174" s="213" t="s">
        <v>1725</v>
      </c>
      <c r="H174" s="265" t="s">
        <v>1223</v>
      </c>
      <c r="I174" s="140"/>
      <c r="J174" s="213"/>
    </row>
    <row r="175" spans="1:10" ht="20.100000000000001" customHeight="1" x14ac:dyDescent="0.2">
      <c r="A175" s="81">
        <f t="shared" si="12"/>
        <v>119</v>
      </c>
      <c r="B175" s="148" t="s">
        <v>1485</v>
      </c>
      <c r="C175" s="79" t="str">
        <f t="shared" si="10"/>
        <v>Llaves termomagneticas 4 x 32 A - MG</v>
      </c>
      <c r="D175" s="146" t="str">
        <f t="shared" si="11"/>
        <v>Un</v>
      </c>
      <c r="E175" s="124"/>
      <c r="F175" s="214"/>
      <c r="G175" s="213" t="s">
        <v>1613</v>
      </c>
      <c r="H175" s="265" t="s">
        <v>1223</v>
      </c>
      <c r="I175" s="140"/>
      <c r="J175" s="213"/>
    </row>
    <row r="176" spans="1:10" ht="20.100000000000001" customHeight="1" x14ac:dyDescent="0.2">
      <c r="A176" s="81">
        <f t="shared" si="12"/>
        <v>120</v>
      </c>
      <c r="B176" s="148" t="s">
        <v>1486</v>
      </c>
      <c r="C176" s="79" t="str">
        <f t="shared" si="10"/>
        <v>Contactor p 10 KA</v>
      </c>
      <c r="D176" s="146" t="str">
        <f t="shared" si="11"/>
        <v>Un</v>
      </c>
      <c r="E176" s="124"/>
      <c r="F176" s="214"/>
      <c r="G176" s="213" t="s">
        <v>1614</v>
      </c>
      <c r="H176" s="265" t="s">
        <v>1223</v>
      </c>
      <c r="I176" s="140"/>
      <c r="J176" s="213"/>
    </row>
    <row r="177" spans="1:10" ht="20.100000000000001" customHeight="1" x14ac:dyDescent="0.2">
      <c r="A177" s="81">
        <f t="shared" si="12"/>
        <v>121</v>
      </c>
      <c r="B177" s="148" t="s">
        <v>1487</v>
      </c>
      <c r="C177" s="79" t="str">
        <f t="shared" si="10"/>
        <v>Llave Selectora p transferencia GE tetrapolar</v>
      </c>
      <c r="D177" s="146" t="str">
        <f t="shared" si="11"/>
        <v>Un</v>
      </c>
      <c r="E177" s="124"/>
      <c r="F177" s="214"/>
      <c r="G177" s="213" t="s">
        <v>1833</v>
      </c>
      <c r="H177" s="265" t="s">
        <v>1223</v>
      </c>
      <c r="I177" s="140"/>
      <c r="J177" s="213"/>
    </row>
    <row r="178" spans="1:10" ht="20.100000000000001" customHeight="1" x14ac:dyDescent="0.2">
      <c r="A178" s="81">
        <f t="shared" si="12"/>
        <v>122</v>
      </c>
      <c r="B178" s="148" t="s">
        <v>1488</v>
      </c>
      <c r="C178" s="79" t="str">
        <f t="shared" si="10"/>
        <v xml:space="preserve">Juego de Barras 200A c. tapa acrilico                        </v>
      </c>
      <c r="D178" s="146" t="str">
        <f t="shared" si="11"/>
        <v>Un</v>
      </c>
      <c r="E178" s="124"/>
      <c r="F178" s="214"/>
      <c r="G178" s="213" t="s">
        <v>1615</v>
      </c>
      <c r="H178" s="265" t="s">
        <v>1223</v>
      </c>
      <c r="I178" s="140"/>
      <c r="J178" s="213"/>
    </row>
    <row r="179" spans="1:10" ht="20.100000000000001" customHeight="1" x14ac:dyDescent="0.2">
      <c r="A179" s="81">
        <f t="shared" si="12"/>
        <v>123</v>
      </c>
      <c r="B179" s="148" t="s">
        <v>1489</v>
      </c>
      <c r="C179" s="79" t="str">
        <f t="shared" si="10"/>
        <v>Cámara de HºA</v>
      </c>
      <c r="D179" s="146" t="str">
        <f t="shared" si="11"/>
        <v>Un</v>
      </c>
      <c r="E179" s="124"/>
      <c r="F179" s="214"/>
      <c r="G179" s="213" t="s">
        <v>1616</v>
      </c>
      <c r="H179" s="265" t="s">
        <v>1223</v>
      </c>
      <c r="I179" s="140"/>
      <c r="J179" s="213"/>
    </row>
    <row r="180" spans="1:10" ht="20.100000000000001" customHeight="1" x14ac:dyDescent="0.2">
      <c r="A180" s="81">
        <f t="shared" si="12"/>
        <v>123</v>
      </c>
      <c r="B180" s="148" t="s">
        <v>1490</v>
      </c>
      <c r="C180" s="79" t="str">
        <f t="shared" si="10"/>
        <v>Baja tensión</v>
      </c>
      <c r="D180" s="146">
        <f t="shared" si="11"/>
        <v>0</v>
      </c>
      <c r="E180" s="124"/>
      <c r="F180" s="214"/>
      <c r="G180" s="213" t="s">
        <v>1302</v>
      </c>
      <c r="H180" s="265"/>
      <c r="I180" s="140"/>
      <c r="J180" s="213"/>
    </row>
    <row r="181" spans="1:10" ht="20.100000000000001" customHeight="1" x14ac:dyDescent="0.2">
      <c r="A181" s="81">
        <f t="shared" si="12"/>
        <v>124</v>
      </c>
      <c r="B181" s="148" t="s">
        <v>1491</v>
      </c>
      <c r="C181" s="79" t="str">
        <f t="shared" si="10"/>
        <v>Router inalámbrico 24 bocas</v>
      </c>
      <c r="D181" s="146" t="str">
        <f t="shared" si="11"/>
        <v>Un</v>
      </c>
      <c r="E181" s="124"/>
      <c r="F181" s="214"/>
      <c r="G181" s="213" t="s">
        <v>1617</v>
      </c>
      <c r="H181" s="265" t="s">
        <v>1223</v>
      </c>
      <c r="I181" s="140"/>
      <c r="J181" s="213"/>
    </row>
    <row r="182" spans="1:10" ht="20.100000000000001" customHeight="1" x14ac:dyDescent="0.2">
      <c r="A182" s="81">
        <f t="shared" si="12"/>
        <v>125</v>
      </c>
      <c r="B182" s="148" t="s">
        <v>1492</v>
      </c>
      <c r="C182" s="79" t="str">
        <f t="shared" si="10"/>
        <v>Rack XL con 4 montantes de 19" 600x500x600mm</v>
      </c>
      <c r="D182" s="146" t="str">
        <f t="shared" si="11"/>
        <v>Un</v>
      </c>
      <c r="E182" s="124"/>
      <c r="F182" s="214"/>
      <c r="G182" s="213" t="s">
        <v>1618</v>
      </c>
      <c r="H182" s="265" t="s">
        <v>1223</v>
      </c>
      <c r="I182" s="140"/>
      <c r="J182" s="213"/>
    </row>
    <row r="183" spans="1:10" ht="20.100000000000001" customHeight="1" x14ac:dyDescent="0.2">
      <c r="A183" s="81">
        <f t="shared" si="12"/>
        <v>126</v>
      </c>
      <c r="B183" s="148" t="s">
        <v>1493</v>
      </c>
      <c r="C183" s="79" t="str">
        <f t="shared" si="10"/>
        <v>Rack XL con 4 montantes de 19" 600x500x600mm</v>
      </c>
      <c r="D183" s="146" t="str">
        <f t="shared" si="11"/>
        <v>Un</v>
      </c>
      <c r="E183" s="124"/>
      <c r="F183" s="214"/>
      <c r="G183" s="213" t="s">
        <v>1618</v>
      </c>
      <c r="H183" s="265" t="s">
        <v>1223</v>
      </c>
      <c r="I183" s="140"/>
      <c r="J183" s="213"/>
    </row>
    <row r="184" spans="1:10" ht="20.100000000000001" customHeight="1" x14ac:dyDescent="0.2">
      <c r="A184" s="81">
        <f t="shared" si="12"/>
        <v>127</v>
      </c>
      <c r="B184" s="148" t="s">
        <v>1494</v>
      </c>
      <c r="C184" s="79" t="str">
        <f t="shared" si="10"/>
        <v>Patch Pannel 19" con 24 tomas RJ45 de 8 contactos</v>
      </c>
      <c r="D184" s="146" t="str">
        <f t="shared" si="11"/>
        <v>Un</v>
      </c>
      <c r="E184" s="124"/>
      <c r="F184" s="214"/>
      <c r="G184" s="213" t="s">
        <v>1619</v>
      </c>
      <c r="H184" s="265" t="s">
        <v>1223</v>
      </c>
      <c r="I184" s="140"/>
      <c r="J184" s="213"/>
    </row>
    <row r="185" spans="1:10" ht="20.100000000000001" customHeight="1" x14ac:dyDescent="0.2">
      <c r="A185" s="81">
        <f t="shared" si="12"/>
        <v>128</v>
      </c>
      <c r="B185" s="148" t="s">
        <v>1495</v>
      </c>
      <c r="C185" s="79" t="str">
        <f t="shared" si="10"/>
        <v>Patch Cord de 3m c/u  con 2 conect. RJ45 de 8 contac.</v>
      </c>
      <c r="D185" s="146" t="str">
        <f t="shared" si="11"/>
        <v>Un</v>
      </c>
      <c r="E185" s="124"/>
      <c r="F185" s="214"/>
      <c r="G185" s="213" t="s">
        <v>1620</v>
      </c>
      <c r="H185" s="265" t="s">
        <v>1223</v>
      </c>
      <c r="I185" s="140"/>
      <c r="J185" s="213"/>
    </row>
    <row r="186" spans="1:10" ht="20.100000000000001" customHeight="1" x14ac:dyDescent="0.2">
      <c r="A186" s="81">
        <f t="shared" si="12"/>
        <v>129</v>
      </c>
      <c r="B186" s="148" t="s">
        <v>1496</v>
      </c>
      <c r="C186" s="79" t="str">
        <f t="shared" ref="C186:C217" si="13">IFERROR(VLOOKUP(J186,Tabla_Items,2,FALSE),G186)</f>
        <v>Toma RJ45 (hembra) de embutir para red de datos</v>
      </c>
      <c r="D186" s="146" t="str">
        <f t="shared" ref="D186:D217" si="14">IFERROR(VLOOKUP(J186,Tabla_Items,3,FALSE),H186)</f>
        <v>Un</v>
      </c>
      <c r="E186" s="124"/>
      <c r="F186" s="214"/>
      <c r="G186" s="213" t="s">
        <v>1621</v>
      </c>
      <c r="H186" s="265" t="s">
        <v>1223</v>
      </c>
      <c r="I186" s="140"/>
      <c r="J186" s="213"/>
    </row>
    <row r="187" spans="1:10" ht="20.100000000000001" customHeight="1" x14ac:dyDescent="0.2">
      <c r="A187" s="81">
        <f t="shared" si="12"/>
        <v>129</v>
      </c>
      <c r="B187" s="148" t="s">
        <v>1497</v>
      </c>
      <c r="C187" s="79" t="str">
        <f t="shared" si="13"/>
        <v>Artefactos</v>
      </c>
      <c r="D187" s="146">
        <f t="shared" si="14"/>
        <v>0</v>
      </c>
      <c r="E187" s="124"/>
      <c r="F187" s="214"/>
      <c r="G187" s="213" t="s">
        <v>1303</v>
      </c>
      <c r="H187" s="265"/>
      <c r="I187" s="140"/>
      <c r="J187" s="213"/>
    </row>
    <row r="188" spans="1:10" ht="20.100000000000001" customHeight="1" x14ac:dyDescent="0.2">
      <c r="A188" s="81">
        <f t="shared" si="12"/>
        <v>129</v>
      </c>
      <c r="B188" s="148" t="s">
        <v>1498</v>
      </c>
      <c r="C188" s="79" t="str">
        <f t="shared" si="13"/>
        <v>Artefactos de Iluminación</v>
      </c>
      <c r="D188" s="146">
        <f t="shared" si="14"/>
        <v>0</v>
      </c>
      <c r="E188" s="124"/>
      <c r="F188" s="214"/>
      <c r="G188" s="213" t="s">
        <v>1304</v>
      </c>
      <c r="H188" s="265"/>
      <c r="I188" s="140"/>
      <c r="J188" s="213"/>
    </row>
    <row r="189" spans="1:10" ht="20.100000000000001" customHeight="1" x14ac:dyDescent="0.2">
      <c r="A189" s="81">
        <f t="shared" si="12"/>
        <v>130</v>
      </c>
      <c r="B189" s="148" t="s">
        <v>1499</v>
      </c>
      <c r="C189" s="79" t="str">
        <f t="shared" si="13"/>
        <v xml:space="preserve">Luminaria Tipo Novalucce </v>
      </c>
      <c r="D189" s="146" t="str">
        <f t="shared" si="14"/>
        <v>Un</v>
      </c>
      <c r="E189" s="124"/>
      <c r="F189" s="214"/>
      <c r="G189" s="213" t="s">
        <v>1622</v>
      </c>
      <c r="H189" s="265" t="s">
        <v>1223</v>
      </c>
      <c r="I189" s="140"/>
      <c r="J189" s="213"/>
    </row>
    <row r="190" spans="1:10" ht="20.100000000000001" customHeight="1" x14ac:dyDescent="0.2">
      <c r="A190" s="81">
        <f t="shared" si="12"/>
        <v>131</v>
      </c>
      <c r="B190" s="148" t="s">
        <v>1500</v>
      </c>
      <c r="C190" s="79" t="str">
        <f t="shared" si="13"/>
        <v>Luminaria farol tipo Atlantis 100w</v>
      </c>
      <c r="D190" s="146" t="str">
        <f t="shared" si="14"/>
        <v>Un</v>
      </c>
      <c r="E190" s="124"/>
      <c r="F190" s="214"/>
      <c r="G190" s="213" t="s">
        <v>1623</v>
      </c>
      <c r="H190" s="265" t="s">
        <v>1223</v>
      </c>
      <c r="I190" s="140"/>
      <c r="J190" s="213"/>
    </row>
    <row r="191" spans="1:10" ht="20.100000000000001" customHeight="1" x14ac:dyDescent="0.2">
      <c r="A191" s="81">
        <f t="shared" si="12"/>
        <v>132</v>
      </c>
      <c r="B191" s="148" t="s">
        <v>1501</v>
      </c>
      <c r="C191" s="79" t="str">
        <f t="shared" si="13"/>
        <v>Luminaria cuadrada 1x18w</v>
      </c>
      <c r="D191" s="146" t="str">
        <f t="shared" si="14"/>
        <v>Un</v>
      </c>
      <c r="E191" s="124"/>
      <c r="F191" s="214"/>
      <c r="G191" s="213" t="s">
        <v>1726</v>
      </c>
      <c r="H191" s="265" t="s">
        <v>1223</v>
      </c>
      <c r="I191" s="140"/>
      <c r="J191" s="213"/>
    </row>
    <row r="192" spans="1:10" ht="20.100000000000001" customHeight="1" x14ac:dyDescent="0.2">
      <c r="A192" s="81">
        <f t="shared" si="12"/>
        <v>133</v>
      </c>
      <c r="B192" s="148" t="s">
        <v>1502</v>
      </c>
      <c r="C192" s="79" t="str">
        <f t="shared" si="13"/>
        <v>Reflector Led 20w</v>
      </c>
      <c r="D192" s="146" t="str">
        <f t="shared" si="14"/>
        <v>Un</v>
      </c>
      <c r="E192" s="124"/>
      <c r="F192" s="214"/>
      <c r="G192" s="213" t="s">
        <v>1727</v>
      </c>
      <c r="H192" s="265" t="s">
        <v>1223</v>
      </c>
      <c r="I192" s="140"/>
      <c r="J192" s="213"/>
    </row>
    <row r="193" spans="1:10" ht="20.100000000000001" customHeight="1" x14ac:dyDescent="0.2">
      <c r="A193" s="81">
        <f t="shared" si="12"/>
        <v>134</v>
      </c>
      <c r="B193" s="148" t="s">
        <v>1503</v>
      </c>
      <c r="C193" s="79" t="str">
        <f t="shared" si="13"/>
        <v>Reflector Led 150w</v>
      </c>
      <c r="D193" s="146" t="str">
        <f t="shared" si="14"/>
        <v>Un</v>
      </c>
      <c r="E193" s="124"/>
      <c r="F193" s="214"/>
      <c r="G193" s="213" t="s">
        <v>1728</v>
      </c>
      <c r="H193" s="265" t="s">
        <v>1223</v>
      </c>
      <c r="I193" s="140"/>
      <c r="J193" s="213"/>
    </row>
    <row r="194" spans="1:10" ht="20.100000000000001" customHeight="1" x14ac:dyDescent="0.2">
      <c r="A194" s="81">
        <f t="shared" si="12"/>
        <v>135</v>
      </c>
      <c r="B194" s="148" t="s">
        <v>1504</v>
      </c>
      <c r="C194" s="79" t="str">
        <f t="shared" si="13"/>
        <v>Farol exterior 100w</v>
      </c>
      <c r="D194" s="146" t="str">
        <f t="shared" si="14"/>
        <v>Un</v>
      </c>
      <c r="E194" s="124"/>
      <c r="F194" s="214"/>
      <c r="G194" s="213" t="s">
        <v>1624</v>
      </c>
      <c r="H194" s="265" t="s">
        <v>1223</v>
      </c>
      <c r="I194" s="140"/>
      <c r="J194" s="213"/>
    </row>
    <row r="195" spans="1:10" ht="20.100000000000001" customHeight="1" x14ac:dyDescent="0.2">
      <c r="A195" s="81">
        <f t="shared" si="12"/>
        <v>135</v>
      </c>
      <c r="B195" s="148" t="s">
        <v>1505</v>
      </c>
      <c r="C195" s="79" t="str">
        <f t="shared" si="13"/>
        <v>Luminarias</v>
      </c>
      <c r="D195" s="146">
        <f t="shared" si="14"/>
        <v>0</v>
      </c>
      <c r="E195" s="124"/>
      <c r="F195" s="214"/>
      <c r="G195" s="213" t="s">
        <v>1305</v>
      </c>
      <c r="H195" s="265"/>
      <c r="I195" s="140"/>
      <c r="J195" s="213"/>
    </row>
    <row r="196" spans="1:10" ht="20.100000000000001" customHeight="1" x14ac:dyDescent="0.2">
      <c r="A196" s="81">
        <f t="shared" si="12"/>
        <v>136</v>
      </c>
      <c r="B196" s="148" t="s">
        <v>1672</v>
      </c>
      <c r="C196" s="79" t="str">
        <f t="shared" si="13"/>
        <v>Tubos LED .18w Luz Dia</v>
      </c>
      <c r="D196" s="146" t="str">
        <f t="shared" si="14"/>
        <v xml:space="preserve">Un </v>
      </c>
      <c r="E196" s="124"/>
      <c r="F196" s="214"/>
      <c r="G196" s="213" t="s">
        <v>1625</v>
      </c>
      <c r="H196" s="265" t="s">
        <v>1225</v>
      </c>
      <c r="I196" s="140"/>
      <c r="J196" s="213"/>
    </row>
    <row r="197" spans="1:10" ht="20.100000000000001" customHeight="1" x14ac:dyDescent="0.2">
      <c r="A197" s="81">
        <f t="shared" si="12"/>
        <v>137</v>
      </c>
      <c r="B197" s="148" t="s">
        <v>1673</v>
      </c>
      <c r="C197" s="79" t="str">
        <f t="shared" si="13"/>
        <v>Tubos LED .24w Luz Dia</v>
      </c>
      <c r="D197" s="146" t="str">
        <f t="shared" si="14"/>
        <v xml:space="preserve">Un </v>
      </c>
      <c r="E197" s="124"/>
      <c r="F197" s="214"/>
      <c r="G197" s="213" t="s">
        <v>1626</v>
      </c>
      <c r="H197" s="265" t="s">
        <v>1225</v>
      </c>
      <c r="I197" s="140"/>
      <c r="J197" s="213"/>
    </row>
    <row r="198" spans="1:10" ht="20.100000000000001" customHeight="1" x14ac:dyDescent="0.2">
      <c r="A198" s="81">
        <f t="shared" si="12"/>
        <v>138</v>
      </c>
      <c r="B198" s="148" t="s">
        <v>1506</v>
      </c>
      <c r="C198" s="79" t="str">
        <f t="shared" si="13"/>
        <v>Iluminación de Emergencia</v>
      </c>
      <c r="D198" s="146" t="str">
        <f t="shared" si="14"/>
        <v xml:space="preserve">Un </v>
      </c>
      <c r="E198" s="124"/>
      <c r="F198" s="214"/>
      <c r="G198" s="213" t="s">
        <v>1306</v>
      </c>
      <c r="H198" s="265" t="s">
        <v>1225</v>
      </c>
      <c r="I198" s="140"/>
      <c r="J198" s="213"/>
    </row>
    <row r="199" spans="1:10" ht="20.100000000000001" customHeight="1" x14ac:dyDescent="0.2">
      <c r="A199" s="81">
        <f t="shared" si="12"/>
        <v>139</v>
      </c>
      <c r="B199" s="148" t="s">
        <v>1507</v>
      </c>
      <c r="C199" s="79" t="str">
        <f t="shared" si="13"/>
        <v>Ventiladores</v>
      </c>
      <c r="D199" s="146" t="str">
        <f t="shared" si="14"/>
        <v xml:space="preserve">Un </v>
      </c>
      <c r="E199" s="124"/>
      <c r="F199" s="214"/>
      <c r="G199" s="213" t="s">
        <v>1307</v>
      </c>
      <c r="H199" s="265" t="s">
        <v>1225</v>
      </c>
      <c r="I199" s="140"/>
      <c r="J199" s="213"/>
    </row>
    <row r="200" spans="1:10" ht="20.100000000000001" customHeight="1" x14ac:dyDescent="0.2">
      <c r="A200" s="81">
        <f t="shared" si="12"/>
        <v>139</v>
      </c>
      <c r="B200" s="148" t="s">
        <v>1508</v>
      </c>
      <c r="C200" s="79" t="str">
        <f t="shared" si="13"/>
        <v>Otros Artefactos</v>
      </c>
      <c r="D200" s="146">
        <f t="shared" si="14"/>
        <v>0</v>
      </c>
      <c r="E200" s="124"/>
      <c r="F200" s="214"/>
      <c r="G200" s="213" t="s">
        <v>1308</v>
      </c>
      <c r="H200" s="265"/>
      <c r="I200" s="140"/>
      <c r="J200" s="213"/>
    </row>
    <row r="201" spans="1:10" ht="20.100000000000001" customHeight="1" x14ac:dyDescent="0.2">
      <c r="A201" s="81">
        <f t="shared" si="12"/>
        <v>140</v>
      </c>
      <c r="B201" s="148" t="s">
        <v>1509</v>
      </c>
      <c r="C201" s="79" t="str">
        <f t="shared" si="13"/>
        <v>TERMOTANQUE ELECTRICO 80 lts</v>
      </c>
      <c r="D201" s="146" t="str">
        <f t="shared" si="14"/>
        <v>Un</v>
      </c>
      <c r="E201" s="124"/>
      <c r="F201" s="214"/>
      <c r="G201" s="213" t="s">
        <v>1729</v>
      </c>
      <c r="H201" s="265" t="s">
        <v>1223</v>
      </c>
      <c r="I201" s="140"/>
      <c r="J201" s="213"/>
    </row>
    <row r="202" spans="1:10" ht="20.100000000000001" customHeight="1" x14ac:dyDescent="0.2">
      <c r="A202" s="81">
        <f t="shared" si="12"/>
        <v>140</v>
      </c>
      <c r="B202" s="148">
        <v>12</v>
      </c>
      <c r="C202" s="79" t="str">
        <f t="shared" si="13"/>
        <v xml:space="preserve"> INSTALACIÓN SANITARIA</v>
      </c>
      <c r="D202" s="146">
        <f t="shared" si="14"/>
        <v>0</v>
      </c>
      <c r="E202" s="124"/>
      <c r="F202" s="214"/>
      <c r="G202" s="213" t="s">
        <v>1627</v>
      </c>
      <c r="H202" s="265"/>
      <c r="I202" s="140"/>
      <c r="J202" s="213"/>
    </row>
    <row r="203" spans="1:10" ht="20.100000000000001" customHeight="1" x14ac:dyDescent="0.2">
      <c r="A203" s="81">
        <f t="shared" si="12"/>
        <v>140</v>
      </c>
      <c r="B203" s="148" t="s">
        <v>1510</v>
      </c>
      <c r="C203" s="79" t="str">
        <f t="shared" si="13"/>
        <v>Instalación base de cloacas, caños, cámaras</v>
      </c>
      <c r="D203" s="146">
        <f t="shared" si="14"/>
        <v>0</v>
      </c>
      <c r="E203" s="124"/>
      <c r="F203" s="214"/>
      <c r="G203" s="213" t="s">
        <v>1309</v>
      </c>
      <c r="H203" s="265"/>
      <c r="I203" s="140"/>
      <c r="J203" s="213"/>
    </row>
    <row r="204" spans="1:10" ht="20.100000000000001" customHeight="1" x14ac:dyDescent="0.2">
      <c r="A204" s="81">
        <f t="shared" si="12"/>
        <v>141</v>
      </c>
      <c r="B204" s="148" t="s">
        <v>1511</v>
      </c>
      <c r="C204" s="79" t="str">
        <f t="shared" si="13"/>
        <v>Excavaciones</v>
      </c>
      <c r="D204" s="146" t="str">
        <f t="shared" si="14"/>
        <v>m3</v>
      </c>
      <c r="E204" s="124"/>
      <c r="F204" s="214"/>
      <c r="G204" s="213" t="s">
        <v>1310</v>
      </c>
      <c r="H204" s="265" t="s">
        <v>6</v>
      </c>
      <c r="I204" s="140"/>
      <c r="J204" s="213"/>
    </row>
    <row r="205" spans="1:10" ht="20.100000000000001" customHeight="1" x14ac:dyDescent="0.2">
      <c r="A205" s="81">
        <f t="shared" si="12"/>
        <v>142</v>
      </c>
      <c r="B205" s="148" t="s">
        <v>1512</v>
      </c>
      <c r="C205" s="79" t="str">
        <f t="shared" si="13"/>
        <v>Rellenos de tierra</v>
      </c>
      <c r="D205" s="146" t="str">
        <f t="shared" si="14"/>
        <v>m3</v>
      </c>
      <c r="E205" s="124"/>
      <c r="F205" s="214"/>
      <c r="G205" s="213" t="s">
        <v>1628</v>
      </c>
      <c r="H205" s="265" t="s">
        <v>6</v>
      </c>
      <c r="I205" s="140"/>
      <c r="J205" s="213"/>
    </row>
    <row r="206" spans="1:10" ht="20.100000000000001" customHeight="1" x14ac:dyDescent="0.2">
      <c r="A206" s="81">
        <f t="shared" si="12"/>
        <v>143</v>
      </c>
      <c r="B206" s="148" t="s">
        <v>1513</v>
      </c>
      <c r="C206" s="79" t="str">
        <f t="shared" si="13"/>
        <v>Revoques de cámaras de inspección y receptáculos</v>
      </c>
      <c r="D206" s="146" t="str">
        <f t="shared" si="14"/>
        <v>m2</v>
      </c>
      <c r="E206" s="124"/>
      <c r="F206" s="214"/>
      <c r="G206" s="213" t="s">
        <v>1311</v>
      </c>
      <c r="H206" s="265" t="s">
        <v>7</v>
      </c>
      <c r="I206" s="140"/>
      <c r="J206" s="213"/>
    </row>
    <row r="207" spans="1:10" ht="20.100000000000001" customHeight="1" x14ac:dyDescent="0.2">
      <c r="A207" s="81">
        <f t="shared" si="12"/>
        <v>144</v>
      </c>
      <c r="B207" s="148" t="s">
        <v>1514</v>
      </c>
      <c r="C207" s="79" t="str">
        <f t="shared" si="13"/>
        <v>Cámaras y receptáculos</v>
      </c>
      <c r="D207" s="146" t="str">
        <f t="shared" si="14"/>
        <v>Un</v>
      </c>
      <c r="E207" s="124"/>
      <c r="F207" s="214"/>
      <c r="G207" s="213" t="s">
        <v>1312</v>
      </c>
      <c r="H207" s="265" t="s">
        <v>1223</v>
      </c>
      <c r="I207" s="140"/>
      <c r="J207" s="213"/>
    </row>
    <row r="208" spans="1:10" ht="20.100000000000001" customHeight="1" x14ac:dyDescent="0.2">
      <c r="A208" s="81">
        <f t="shared" si="12"/>
        <v>144</v>
      </c>
      <c r="B208" s="148" t="s">
        <v>1515</v>
      </c>
      <c r="C208" s="79" t="str">
        <f t="shared" si="13"/>
        <v>Cañerías, piezas y accesorios</v>
      </c>
      <c r="D208" s="146">
        <f t="shared" si="14"/>
        <v>0</v>
      </c>
      <c r="E208" s="124"/>
      <c r="F208" s="214"/>
      <c r="G208" s="213" t="s">
        <v>1313</v>
      </c>
      <c r="H208" s="265"/>
      <c r="I208" s="140"/>
      <c r="J208" s="213"/>
    </row>
    <row r="209" spans="1:10" ht="20.100000000000001" customHeight="1" x14ac:dyDescent="0.2">
      <c r="A209" s="81">
        <f t="shared" si="12"/>
        <v>145</v>
      </c>
      <c r="B209" s="148" t="s">
        <v>1516</v>
      </c>
      <c r="C209" s="79" t="str">
        <f t="shared" si="13"/>
        <v>Caño PVC Ø 110  (incluido caños de ventilacion y desague pluvial)</v>
      </c>
      <c r="D209" s="146" t="str">
        <f t="shared" si="14"/>
        <v>ml</v>
      </c>
      <c r="E209" s="124"/>
      <c r="F209" s="214"/>
      <c r="G209" s="213" t="s">
        <v>1629</v>
      </c>
      <c r="H209" s="265" t="s">
        <v>607</v>
      </c>
      <c r="I209" s="140"/>
      <c r="J209" s="213"/>
    </row>
    <row r="210" spans="1:10" ht="20.100000000000001" customHeight="1" x14ac:dyDescent="0.2">
      <c r="A210" s="81">
        <f t="shared" si="12"/>
        <v>146</v>
      </c>
      <c r="B210" s="148" t="s">
        <v>1517</v>
      </c>
      <c r="C210" s="79" t="str">
        <f t="shared" si="13"/>
        <v>Caño PVC Ø 63</v>
      </c>
      <c r="D210" s="146" t="str">
        <f t="shared" si="14"/>
        <v>ml</v>
      </c>
      <c r="E210" s="124"/>
      <c r="F210" s="214"/>
      <c r="G210" s="213" t="s">
        <v>1630</v>
      </c>
      <c r="H210" s="265" t="s">
        <v>607</v>
      </c>
      <c r="I210" s="140"/>
      <c r="J210" s="213"/>
    </row>
    <row r="211" spans="1:10" ht="20.100000000000001" customHeight="1" x14ac:dyDescent="0.2">
      <c r="A211" s="81">
        <f t="shared" si="12"/>
        <v>147</v>
      </c>
      <c r="B211" s="148" t="s">
        <v>1518</v>
      </c>
      <c r="C211" s="79" t="str">
        <f t="shared" si="13"/>
        <v>Caño PVC Ø 40</v>
      </c>
      <c r="D211" s="146" t="str">
        <f t="shared" si="14"/>
        <v>ml</v>
      </c>
      <c r="E211" s="124"/>
      <c r="F211" s="214"/>
      <c r="G211" s="213" t="s">
        <v>1631</v>
      </c>
      <c r="H211" s="265" t="s">
        <v>607</v>
      </c>
      <c r="I211" s="140"/>
      <c r="J211" s="213"/>
    </row>
    <row r="212" spans="1:10" ht="20.100000000000001" customHeight="1" x14ac:dyDescent="0.2">
      <c r="A212" s="81">
        <f t="shared" si="12"/>
        <v>148</v>
      </c>
      <c r="B212" s="148" t="s">
        <v>1674</v>
      </c>
      <c r="C212" s="79" t="str">
        <f t="shared" si="13"/>
        <v>Bocas de Acceso</v>
      </c>
      <c r="D212" s="146" t="str">
        <f t="shared" si="14"/>
        <v>Un</v>
      </c>
      <c r="E212" s="124"/>
      <c r="F212" s="214"/>
      <c r="G212" s="213" t="s">
        <v>1632</v>
      </c>
      <c r="H212" s="265" t="s">
        <v>1223</v>
      </c>
      <c r="I212" s="140"/>
      <c r="J212" s="213"/>
    </row>
    <row r="213" spans="1:10" ht="20.100000000000001" customHeight="1" x14ac:dyDescent="0.2">
      <c r="A213" s="81">
        <f t="shared" si="12"/>
        <v>149</v>
      </c>
      <c r="B213" s="148" t="s">
        <v>1675</v>
      </c>
      <c r="C213" s="79" t="str">
        <f t="shared" si="13"/>
        <v>Bocas de Inspección</v>
      </c>
      <c r="D213" s="146" t="str">
        <f t="shared" si="14"/>
        <v>Un</v>
      </c>
      <c r="E213" s="124"/>
      <c r="F213" s="214"/>
      <c r="G213" s="213" t="s">
        <v>1633</v>
      </c>
      <c r="H213" s="265" t="s">
        <v>1223</v>
      </c>
      <c r="I213" s="140"/>
      <c r="J213" s="213"/>
    </row>
    <row r="214" spans="1:10" ht="20.100000000000001" customHeight="1" x14ac:dyDescent="0.2">
      <c r="A214" s="81">
        <f t="shared" si="12"/>
        <v>150</v>
      </c>
      <c r="B214" s="148" t="s">
        <v>1676</v>
      </c>
      <c r="C214" s="79" t="str">
        <f t="shared" si="13"/>
        <v>Pileta de piso</v>
      </c>
      <c r="D214" s="146" t="str">
        <f t="shared" si="14"/>
        <v>Un</v>
      </c>
      <c r="E214" s="124"/>
      <c r="F214" s="214"/>
      <c r="G214" s="213" t="s">
        <v>1634</v>
      </c>
      <c r="H214" s="265" t="s">
        <v>1223</v>
      </c>
      <c r="I214" s="140"/>
      <c r="J214" s="213"/>
    </row>
    <row r="215" spans="1:10" ht="20.100000000000001" customHeight="1" x14ac:dyDescent="0.2">
      <c r="A215" s="81">
        <f t="shared" si="12"/>
        <v>150</v>
      </c>
      <c r="B215" s="148" t="s">
        <v>1519</v>
      </c>
      <c r="C215" s="79" t="str">
        <f t="shared" si="13"/>
        <v>Ventilación</v>
      </c>
      <c r="D215" s="146">
        <f t="shared" si="14"/>
        <v>0</v>
      </c>
      <c r="E215" s="124"/>
      <c r="F215" s="214"/>
      <c r="G215" s="213" t="s">
        <v>1314</v>
      </c>
      <c r="H215" s="265"/>
      <c r="I215" s="140"/>
      <c r="J215" s="213"/>
    </row>
    <row r="216" spans="1:10" ht="20.100000000000001" customHeight="1" x14ac:dyDescent="0.2">
      <c r="A216" s="81">
        <f t="shared" si="12"/>
        <v>151</v>
      </c>
      <c r="B216" s="148" t="s">
        <v>1520</v>
      </c>
      <c r="C216" s="79" t="str">
        <f t="shared" si="13"/>
        <v>Cañerías de P.V.C. y Accesorios</v>
      </c>
      <c r="D216" s="146" t="str">
        <f t="shared" si="14"/>
        <v>ml</v>
      </c>
      <c r="E216" s="124"/>
      <c r="F216" s="214"/>
      <c r="G216" s="213" t="s">
        <v>1315</v>
      </c>
      <c r="H216" s="265" t="s">
        <v>607</v>
      </c>
      <c r="I216" s="140"/>
      <c r="J216" s="213"/>
    </row>
    <row r="217" spans="1:10" ht="20.100000000000001" customHeight="1" x14ac:dyDescent="0.2">
      <c r="A217" s="81">
        <f t="shared" si="12"/>
        <v>151</v>
      </c>
      <c r="B217" s="148" t="s">
        <v>1521</v>
      </c>
      <c r="C217" s="79" t="str">
        <f t="shared" si="13"/>
        <v>Dispositivos de tratamiento y otros</v>
      </c>
      <c r="D217" s="146">
        <f t="shared" si="14"/>
        <v>0</v>
      </c>
      <c r="E217" s="124"/>
      <c r="F217" s="214"/>
      <c r="G217" s="213" t="s">
        <v>1316</v>
      </c>
      <c r="H217" s="265"/>
      <c r="I217" s="140"/>
      <c r="J217" s="213"/>
    </row>
    <row r="218" spans="1:10" ht="20.100000000000001" customHeight="1" x14ac:dyDescent="0.2">
      <c r="A218" s="81">
        <f t="shared" si="12"/>
        <v>152</v>
      </c>
      <c r="B218" s="148" t="s">
        <v>1772</v>
      </c>
      <c r="C218" s="79" t="str">
        <f t="shared" ref="C218:C225" si="15">IFERROR(VLOOKUP(J218,Tabla_Items,2,FALSE),G218)</f>
        <v>Cámara séptica</v>
      </c>
      <c r="D218" s="146" t="str">
        <f t="shared" ref="D218:D225" si="16">IFERROR(VLOOKUP(J218,Tabla_Items,3,FALSE),H218)</f>
        <v>Un</v>
      </c>
      <c r="E218" s="124"/>
      <c r="F218" s="214"/>
      <c r="G218" s="213" t="s">
        <v>1730</v>
      </c>
      <c r="H218" s="265" t="s">
        <v>1223</v>
      </c>
      <c r="I218" s="140"/>
      <c r="J218" s="213"/>
    </row>
    <row r="219" spans="1:10" ht="20.100000000000001" customHeight="1" x14ac:dyDescent="0.2">
      <c r="A219" s="81">
        <f t="shared" ref="A219:A225" si="17">IF(D219=0,A218,A218+1)</f>
        <v>153</v>
      </c>
      <c r="B219" s="148" t="s">
        <v>1773</v>
      </c>
      <c r="C219" s="79" t="str">
        <f t="shared" si="15"/>
        <v>Pozos Absorventes y conexiones</v>
      </c>
      <c r="D219" s="146" t="str">
        <f t="shared" si="16"/>
        <v>Un</v>
      </c>
      <c r="E219" s="124"/>
      <c r="F219" s="214"/>
      <c r="G219" s="213" t="s">
        <v>1731</v>
      </c>
      <c r="H219" s="265" t="s">
        <v>1223</v>
      </c>
      <c r="I219" s="140"/>
      <c r="J219" s="213"/>
    </row>
    <row r="220" spans="1:10" ht="20.100000000000001" customHeight="1" x14ac:dyDescent="0.2">
      <c r="A220" s="81">
        <f t="shared" si="17"/>
        <v>154</v>
      </c>
      <c r="B220" s="148" t="s">
        <v>1677</v>
      </c>
      <c r="C220" s="79" t="str">
        <f t="shared" si="15"/>
        <v>Interceptores de grasas y aceites</v>
      </c>
      <c r="D220" s="146" t="str">
        <f t="shared" si="16"/>
        <v>Un</v>
      </c>
      <c r="E220" s="124"/>
      <c r="F220" s="214"/>
      <c r="G220" s="213" t="s">
        <v>1317</v>
      </c>
      <c r="H220" s="265" t="s">
        <v>1223</v>
      </c>
      <c r="I220" s="140"/>
      <c r="J220" s="213"/>
    </row>
    <row r="221" spans="1:10" ht="20.100000000000001" customHeight="1" x14ac:dyDescent="0.2">
      <c r="A221" s="81">
        <f t="shared" si="17"/>
        <v>154</v>
      </c>
      <c r="B221" s="148" t="s">
        <v>1522</v>
      </c>
      <c r="C221" s="79" t="str">
        <f t="shared" si="15"/>
        <v>Cañería distribución agua fría-caliente</v>
      </c>
      <c r="D221" s="146">
        <f t="shared" si="16"/>
        <v>0</v>
      </c>
      <c r="E221" s="124"/>
      <c r="F221" s="214"/>
      <c r="G221" s="213" t="s">
        <v>1318</v>
      </c>
      <c r="H221" s="265"/>
      <c r="I221" s="140"/>
      <c r="J221" s="213"/>
    </row>
    <row r="222" spans="1:10" ht="20.100000000000001" customHeight="1" x14ac:dyDescent="0.2">
      <c r="A222" s="81">
        <f t="shared" si="17"/>
        <v>155</v>
      </c>
      <c r="B222" s="148" t="s">
        <v>1523</v>
      </c>
      <c r="C222" s="79" t="str">
        <f t="shared" si="15"/>
        <v>Piezas especiales</v>
      </c>
      <c r="D222" s="146" t="str">
        <f t="shared" si="16"/>
        <v>gl</v>
      </c>
      <c r="E222" s="124"/>
      <c r="F222" s="214"/>
      <c r="G222" s="213" t="s">
        <v>1319</v>
      </c>
      <c r="H222" s="265" t="s">
        <v>5</v>
      </c>
      <c r="I222" s="140"/>
      <c r="J222" s="213"/>
    </row>
    <row r="223" spans="1:10" ht="20.100000000000001" customHeight="1" x14ac:dyDescent="0.2">
      <c r="A223" s="81">
        <f t="shared" si="17"/>
        <v>155</v>
      </c>
      <c r="B223" s="148" t="s">
        <v>1524</v>
      </c>
      <c r="C223" s="79" t="str">
        <f t="shared" si="15"/>
        <v>Cañerías para distribución de agua</v>
      </c>
      <c r="D223" s="146">
        <f t="shared" si="16"/>
        <v>0</v>
      </c>
      <c r="E223" s="124"/>
      <c r="F223" s="214"/>
      <c r="G223" s="213" t="s">
        <v>1320</v>
      </c>
      <c r="H223" s="265"/>
      <c r="I223" s="140"/>
      <c r="J223" s="213"/>
    </row>
    <row r="224" spans="1:10" ht="20.100000000000001" customHeight="1" x14ac:dyDescent="0.2">
      <c r="A224" s="81">
        <f t="shared" si="17"/>
        <v>156</v>
      </c>
      <c r="B224" s="148" t="s">
        <v>1525</v>
      </c>
      <c r="C224" s="79" t="str">
        <f t="shared" si="15"/>
        <v>Caño AcquaØ 63mm- P/colector</v>
      </c>
      <c r="D224" s="146" t="str">
        <f t="shared" si="16"/>
        <v>ml</v>
      </c>
      <c r="E224" s="124"/>
      <c r="F224" s="214"/>
      <c r="G224" s="213" t="s">
        <v>1635</v>
      </c>
      <c r="H224" s="265" t="s">
        <v>607</v>
      </c>
      <c r="I224" s="140"/>
      <c r="J224" s="213"/>
    </row>
    <row r="225" spans="1:10" ht="20.100000000000001" customHeight="1" x14ac:dyDescent="0.2">
      <c r="A225" s="81">
        <f t="shared" si="17"/>
        <v>157</v>
      </c>
      <c r="B225" s="148" t="s">
        <v>1526</v>
      </c>
      <c r="C225" s="79" t="str">
        <f t="shared" si="15"/>
        <v>Caño AcquaØ 50mm</v>
      </c>
      <c r="D225" s="146" t="str">
        <f t="shared" si="16"/>
        <v>ml</v>
      </c>
      <c r="E225" s="124"/>
      <c r="F225" s="214"/>
      <c r="G225" s="213" t="s">
        <v>1636</v>
      </c>
      <c r="H225" s="265" t="s">
        <v>607</v>
      </c>
      <c r="I225" s="140"/>
      <c r="J225" s="213"/>
    </row>
    <row r="226" spans="1:10" ht="20.100000000000001" customHeight="1" x14ac:dyDescent="0.2">
      <c r="A226" s="81">
        <f t="shared" ref="A226:A227" si="18">IF(D226=0,A225,A225+1)</f>
        <v>158</v>
      </c>
      <c r="B226" s="148" t="s">
        <v>1527</v>
      </c>
      <c r="C226" s="79" t="str">
        <f t="shared" ref="C226:C227" si="19">IFERROR(VLOOKUP(J226,Tabla_Items,2,FALSE),G226)</f>
        <v>Caño AcquaØ 32mm</v>
      </c>
      <c r="D226" s="146" t="str">
        <f t="shared" ref="D226:D227" si="20">IFERROR(VLOOKUP(J226,Tabla_Items,3,FALSE),H226)</f>
        <v>ml</v>
      </c>
      <c r="E226" s="124"/>
      <c r="G226" s="213" t="s">
        <v>1637</v>
      </c>
      <c r="H226" s="265" t="s">
        <v>607</v>
      </c>
      <c r="I226" s="140"/>
      <c r="J226" s="213"/>
    </row>
    <row r="227" spans="1:10" ht="20.100000000000001" customHeight="1" x14ac:dyDescent="0.2">
      <c r="A227" s="81">
        <f t="shared" si="18"/>
        <v>159</v>
      </c>
      <c r="B227" s="148" t="s">
        <v>1528</v>
      </c>
      <c r="C227" s="79" t="str">
        <f t="shared" si="19"/>
        <v>Caño AcquaØ 25mm</v>
      </c>
      <c r="D227" s="146" t="str">
        <f t="shared" si="20"/>
        <v>ml</v>
      </c>
      <c r="E227" s="124"/>
      <c r="G227" s="213" t="s">
        <v>1638</v>
      </c>
      <c r="H227" s="265" t="s">
        <v>607</v>
      </c>
      <c r="I227" s="140"/>
      <c r="J227" s="213"/>
    </row>
    <row r="228" spans="1:10" ht="20.100000000000001" customHeight="1" x14ac:dyDescent="0.2">
      <c r="A228" s="81">
        <f t="shared" ref="A228:A291" si="21">IF(D228=0,A227,A227+1)</f>
        <v>160</v>
      </c>
      <c r="B228" s="148" t="s">
        <v>1529</v>
      </c>
      <c r="C228" s="79" t="str">
        <f t="shared" ref="C228:C291" si="22">IFERROR(VLOOKUP(J228,Tabla_Items,2,FALSE),G228)</f>
        <v>Caño AcquaØ 20mm</v>
      </c>
      <c r="D228" s="146" t="str">
        <f t="shared" ref="D228:D291" si="23">IFERROR(VLOOKUP(J228,Tabla_Items,3,FALSE),H228)</f>
        <v>ml</v>
      </c>
      <c r="E228" s="124"/>
      <c r="G228" s="213" t="s">
        <v>1321</v>
      </c>
      <c r="H228" s="265" t="s">
        <v>607</v>
      </c>
      <c r="I228" s="140"/>
      <c r="J228" s="213"/>
    </row>
    <row r="229" spans="1:10" ht="20.100000000000001" customHeight="1" x14ac:dyDescent="0.2">
      <c r="A229" s="81">
        <f t="shared" si="21"/>
        <v>161</v>
      </c>
      <c r="B229" s="148" t="s">
        <v>1530</v>
      </c>
      <c r="C229" s="79" t="str">
        <f t="shared" si="22"/>
        <v>Varios</v>
      </c>
      <c r="D229" s="146" t="str">
        <f t="shared" si="23"/>
        <v>gl</v>
      </c>
      <c r="E229" s="124"/>
      <c r="G229" s="213" t="s">
        <v>1639</v>
      </c>
      <c r="H229" s="265" t="s">
        <v>5</v>
      </c>
      <c r="I229" s="140"/>
      <c r="J229" s="213"/>
    </row>
    <row r="230" spans="1:10" ht="20.100000000000001" customHeight="1" x14ac:dyDescent="0.2">
      <c r="A230" s="81">
        <f t="shared" si="21"/>
        <v>162</v>
      </c>
      <c r="B230" s="148" t="s">
        <v>1531</v>
      </c>
      <c r="C230" s="79" t="str">
        <f t="shared" si="22"/>
        <v>Revestimientos de cañerías</v>
      </c>
      <c r="D230" s="146" t="str">
        <f t="shared" si="23"/>
        <v>gl</v>
      </c>
      <c r="E230" s="124"/>
      <c r="G230" s="213" t="s">
        <v>1322</v>
      </c>
      <c r="H230" s="265" t="s">
        <v>5</v>
      </c>
      <c r="I230" s="140"/>
      <c r="J230" s="213"/>
    </row>
    <row r="231" spans="1:10" ht="20.100000000000001" customHeight="1" x14ac:dyDescent="0.2">
      <c r="A231" s="81">
        <f t="shared" si="21"/>
        <v>162</v>
      </c>
      <c r="B231" s="148" t="s">
        <v>1532</v>
      </c>
      <c r="C231" s="79" t="str">
        <f t="shared" si="22"/>
        <v>Tanque de reserva y Bombeo</v>
      </c>
      <c r="D231" s="146">
        <f t="shared" si="23"/>
        <v>0</v>
      </c>
      <c r="E231" s="124"/>
      <c r="G231" s="213" t="s">
        <v>1323</v>
      </c>
      <c r="H231" s="265"/>
      <c r="I231" s="140"/>
      <c r="J231" s="213"/>
    </row>
    <row r="232" spans="1:10" ht="20.100000000000001" customHeight="1" x14ac:dyDescent="0.2">
      <c r="A232" s="81">
        <f t="shared" si="21"/>
        <v>162</v>
      </c>
      <c r="B232" s="148" t="s">
        <v>1533</v>
      </c>
      <c r="C232" s="79" t="str">
        <f t="shared" si="22"/>
        <v>Tanques de Reserva</v>
      </c>
      <c r="D232" s="146">
        <f t="shared" si="23"/>
        <v>0</v>
      </c>
      <c r="E232" s="124"/>
      <c r="G232" s="213" t="s">
        <v>1324</v>
      </c>
      <c r="H232" s="265"/>
      <c r="I232" s="140"/>
      <c r="J232" s="213"/>
    </row>
    <row r="233" spans="1:10" ht="20.100000000000001" customHeight="1" x14ac:dyDescent="0.2">
      <c r="A233" s="81">
        <f t="shared" si="21"/>
        <v>163</v>
      </c>
      <c r="B233" s="148" t="s">
        <v>1678</v>
      </c>
      <c r="C233" s="79" t="str">
        <f t="shared" si="22"/>
        <v>Tanque 2500 ltrs</v>
      </c>
      <c r="D233" s="146" t="str">
        <f t="shared" si="23"/>
        <v>Un</v>
      </c>
      <c r="E233" s="124"/>
      <c r="G233" s="213" t="s">
        <v>1732</v>
      </c>
      <c r="H233" s="265" t="s">
        <v>1223</v>
      </c>
      <c r="I233" s="140"/>
      <c r="J233" s="213"/>
    </row>
    <row r="234" spans="1:10" ht="20.100000000000001" customHeight="1" x14ac:dyDescent="0.2">
      <c r="A234" s="81">
        <f t="shared" si="21"/>
        <v>163</v>
      </c>
      <c r="B234" s="148" t="s">
        <v>1534</v>
      </c>
      <c r="C234" s="79" t="str">
        <f t="shared" si="22"/>
        <v>Tanques de Bombeo</v>
      </c>
      <c r="D234" s="146">
        <f t="shared" si="23"/>
        <v>0</v>
      </c>
      <c r="E234" s="124"/>
      <c r="G234" s="213" t="s">
        <v>1640</v>
      </c>
      <c r="H234" s="265"/>
      <c r="I234" s="140"/>
      <c r="J234" s="213"/>
    </row>
    <row r="235" spans="1:10" ht="20.100000000000001" customHeight="1" x14ac:dyDescent="0.2">
      <c r="A235" s="81">
        <f t="shared" si="21"/>
        <v>164</v>
      </c>
      <c r="B235" s="148" t="s">
        <v>1679</v>
      </c>
      <c r="C235" s="79" t="str">
        <f t="shared" si="22"/>
        <v>Tanque 2500 ltrs</v>
      </c>
      <c r="D235" s="146" t="str">
        <f t="shared" si="23"/>
        <v>Un</v>
      </c>
      <c r="E235" s="124"/>
      <c r="G235" s="213" t="s">
        <v>1732</v>
      </c>
      <c r="H235" s="265" t="s">
        <v>1223</v>
      </c>
      <c r="I235" s="140"/>
      <c r="J235" s="213"/>
    </row>
    <row r="236" spans="1:10" ht="20.100000000000001" customHeight="1" x14ac:dyDescent="0.2">
      <c r="A236" s="81">
        <f t="shared" si="21"/>
        <v>164</v>
      </c>
      <c r="B236" s="148" t="s">
        <v>1535</v>
      </c>
      <c r="C236" s="79" t="str">
        <f t="shared" si="22"/>
        <v>Artefactos sanitarios y griferia</v>
      </c>
      <c r="D236" s="146">
        <f t="shared" si="23"/>
        <v>0</v>
      </c>
      <c r="E236" s="124"/>
      <c r="G236" s="213" t="s">
        <v>1325</v>
      </c>
      <c r="H236" s="265"/>
      <c r="I236" s="140"/>
      <c r="J236" s="213"/>
    </row>
    <row r="237" spans="1:10" ht="20.100000000000001" customHeight="1" x14ac:dyDescent="0.2">
      <c r="A237" s="81">
        <f t="shared" si="21"/>
        <v>164</v>
      </c>
      <c r="B237" s="148" t="s">
        <v>1536</v>
      </c>
      <c r="C237" s="79" t="str">
        <f t="shared" si="22"/>
        <v>Artefactos y Accesorios</v>
      </c>
      <c r="D237" s="146">
        <f t="shared" si="23"/>
        <v>0</v>
      </c>
      <c r="E237" s="124"/>
      <c r="G237" s="213" t="s">
        <v>1326</v>
      </c>
      <c r="H237" s="265"/>
      <c r="I237" s="140"/>
      <c r="J237" s="213"/>
    </row>
    <row r="238" spans="1:10" ht="20.100000000000001" customHeight="1" x14ac:dyDescent="0.2">
      <c r="A238" s="81">
        <f t="shared" si="21"/>
        <v>165</v>
      </c>
      <c r="B238" s="148" t="s">
        <v>1537</v>
      </c>
      <c r="C238" s="79" t="str">
        <f t="shared" si="22"/>
        <v xml:space="preserve">Inodoro Ferrum </v>
      </c>
      <c r="D238" s="146" t="str">
        <f t="shared" si="23"/>
        <v>Un</v>
      </c>
      <c r="E238" s="124"/>
      <c r="G238" s="213" t="s">
        <v>1327</v>
      </c>
      <c r="H238" s="265" t="s">
        <v>1223</v>
      </c>
      <c r="I238" s="140"/>
      <c r="J238" s="213"/>
    </row>
    <row r="239" spans="1:10" ht="20.100000000000001" customHeight="1" x14ac:dyDescent="0.2">
      <c r="A239" s="81">
        <f t="shared" si="21"/>
        <v>166</v>
      </c>
      <c r="B239" s="148" t="s">
        <v>1538</v>
      </c>
      <c r="C239" s="79" t="str">
        <f t="shared" si="22"/>
        <v>Inodoro Ferrum discapacitado c/depósito mochila</v>
      </c>
      <c r="D239" s="146" t="str">
        <f t="shared" si="23"/>
        <v>Un</v>
      </c>
      <c r="E239" s="124"/>
      <c r="G239" s="213" t="s">
        <v>1641</v>
      </c>
      <c r="H239" s="265" t="s">
        <v>1223</v>
      </c>
      <c r="I239" s="140"/>
      <c r="J239" s="213"/>
    </row>
    <row r="240" spans="1:10" ht="20.100000000000001" customHeight="1" x14ac:dyDescent="0.2">
      <c r="A240" s="81">
        <f t="shared" si="21"/>
        <v>167</v>
      </c>
      <c r="B240" s="148" t="s">
        <v>1539</v>
      </c>
      <c r="C240" s="79" t="str">
        <f t="shared" si="22"/>
        <v>Barrales discapacitado</v>
      </c>
      <c r="D240" s="146" t="str">
        <f t="shared" si="23"/>
        <v>Un</v>
      </c>
      <c r="E240" s="124"/>
      <c r="G240" s="213" t="s">
        <v>1331</v>
      </c>
      <c r="H240" s="265" t="s">
        <v>1223</v>
      </c>
      <c r="I240" s="140"/>
      <c r="J240" s="213"/>
    </row>
    <row r="241" spans="1:10" ht="20.100000000000001" customHeight="1" x14ac:dyDescent="0.2">
      <c r="A241" s="81">
        <f t="shared" si="21"/>
        <v>168</v>
      </c>
      <c r="B241" s="148" t="s">
        <v>1540</v>
      </c>
      <c r="C241" s="79" t="str">
        <f t="shared" si="22"/>
        <v>Lavamanos AºIº</v>
      </c>
      <c r="D241" s="146" t="str">
        <f t="shared" si="23"/>
        <v>Un</v>
      </c>
      <c r="E241" s="124"/>
      <c r="G241" s="213" t="s">
        <v>1734</v>
      </c>
      <c r="H241" s="265" t="s">
        <v>1223</v>
      </c>
      <c r="I241" s="140"/>
      <c r="J241" s="213"/>
    </row>
    <row r="242" spans="1:10" ht="20.100000000000001" customHeight="1" x14ac:dyDescent="0.2">
      <c r="A242" s="81">
        <f t="shared" si="21"/>
        <v>169</v>
      </c>
      <c r="B242" s="148" t="s">
        <v>1541</v>
      </c>
      <c r="C242" s="79" t="str">
        <f t="shared" si="22"/>
        <v>Pileta de Cocina AºIº</v>
      </c>
      <c r="D242" s="146" t="str">
        <f t="shared" si="23"/>
        <v>Un</v>
      </c>
      <c r="E242" s="124"/>
      <c r="G242" s="213" t="s">
        <v>1642</v>
      </c>
      <c r="H242" s="265" t="s">
        <v>1223</v>
      </c>
      <c r="I242" s="140"/>
      <c r="J242" s="213"/>
    </row>
    <row r="243" spans="1:10" ht="20.100000000000001" customHeight="1" x14ac:dyDescent="0.2">
      <c r="A243" s="81">
        <f t="shared" si="21"/>
        <v>170</v>
      </c>
      <c r="B243" s="148" t="s">
        <v>1542</v>
      </c>
      <c r="C243" s="79" t="str">
        <f t="shared" si="22"/>
        <v xml:space="preserve">Griferia FV para Lavatorio </v>
      </c>
      <c r="D243" s="146" t="str">
        <f t="shared" si="23"/>
        <v>Un</v>
      </c>
      <c r="E243" s="124"/>
      <c r="G243" s="213" t="s">
        <v>1328</v>
      </c>
      <c r="H243" s="265" t="s">
        <v>1223</v>
      </c>
      <c r="I243" s="140"/>
      <c r="J243" s="213"/>
    </row>
    <row r="244" spans="1:10" ht="20.100000000000001" customHeight="1" x14ac:dyDescent="0.2">
      <c r="A244" s="81">
        <f t="shared" si="21"/>
        <v>171</v>
      </c>
      <c r="B244" s="148" t="s">
        <v>1543</v>
      </c>
      <c r="C244" s="79" t="str">
        <f t="shared" si="22"/>
        <v>Griferia FV para Lavatorio p/discapacitado</v>
      </c>
      <c r="D244" s="146" t="str">
        <f t="shared" si="23"/>
        <v>Un</v>
      </c>
      <c r="E244" s="124"/>
      <c r="G244" s="213" t="s">
        <v>1329</v>
      </c>
      <c r="H244" s="265" t="s">
        <v>1223</v>
      </c>
      <c r="I244" s="140"/>
      <c r="J244" s="213"/>
    </row>
    <row r="245" spans="1:10" ht="20.100000000000001" customHeight="1" x14ac:dyDescent="0.2">
      <c r="A245" s="81">
        <f t="shared" si="21"/>
        <v>172</v>
      </c>
      <c r="B245" s="148" t="s">
        <v>1544</v>
      </c>
      <c r="C245" s="79" t="str">
        <f t="shared" si="22"/>
        <v>Griferia Pileta Cocinar FV y Pileta de lavar</v>
      </c>
      <c r="D245" s="146" t="str">
        <f t="shared" si="23"/>
        <v>Un</v>
      </c>
      <c r="E245" s="124"/>
      <c r="G245" s="213" t="s">
        <v>1330</v>
      </c>
      <c r="H245" s="265" t="s">
        <v>1223</v>
      </c>
      <c r="I245" s="140"/>
      <c r="J245" s="213"/>
    </row>
    <row r="246" spans="1:10" ht="20.100000000000001" customHeight="1" x14ac:dyDescent="0.2">
      <c r="A246" s="81">
        <f t="shared" si="21"/>
        <v>173</v>
      </c>
      <c r="B246" s="148" t="s">
        <v>1545</v>
      </c>
      <c r="C246" s="79" t="str">
        <f t="shared" si="22"/>
        <v xml:space="preserve">Lavabo discapacitado </v>
      </c>
      <c r="D246" s="146" t="str">
        <f t="shared" si="23"/>
        <v>Un</v>
      </c>
      <c r="E246" s="124"/>
      <c r="G246" s="213" t="s">
        <v>1643</v>
      </c>
      <c r="H246" s="265" t="s">
        <v>1223</v>
      </c>
      <c r="I246" s="140"/>
      <c r="J246" s="213"/>
    </row>
    <row r="247" spans="1:10" ht="20.100000000000001" customHeight="1" x14ac:dyDescent="0.2">
      <c r="A247" s="81">
        <f t="shared" si="21"/>
        <v>174</v>
      </c>
      <c r="B247" s="148" t="s">
        <v>1546</v>
      </c>
      <c r="C247" s="79" t="str">
        <f t="shared" si="22"/>
        <v>Varios, Accesorios para fijacion, adhesicos, etc.</v>
      </c>
      <c r="D247" s="146" t="str">
        <f t="shared" si="23"/>
        <v>gl</v>
      </c>
      <c r="E247" s="124"/>
      <c r="G247" s="213" t="s">
        <v>1332</v>
      </c>
      <c r="H247" s="265" t="s">
        <v>5</v>
      </c>
      <c r="I247" s="140"/>
      <c r="J247" s="213"/>
    </row>
    <row r="248" spans="1:10" ht="20.100000000000001" customHeight="1" x14ac:dyDescent="0.2">
      <c r="A248" s="81">
        <f t="shared" si="21"/>
        <v>175</v>
      </c>
      <c r="B248" s="148" t="s">
        <v>1547</v>
      </c>
      <c r="C248" s="79" t="str">
        <f t="shared" si="22"/>
        <v>Flexibles</v>
      </c>
      <c r="D248" s="146" t="str">
        <f t="shared" si="23"/>
        <v>Un</v>
      </c>
      <c r="E248" s="124"/>
      <c r="G248" s="213" t="s">
        <v>1644</v>
      </c>
      <c r="H248" s="265" t="s">
        <v>1223</v>
      </c>
      <c r="I248" s="140"/>
      <c r="J248" s="213"/>
    </row>
    <row r="249" spans="1:10" ht="20.100000000000001" customHeight="1" x14ac:dyDescent="0.2">
      <c r="A249" s="81">
        <f t="shared" si="21"/>
        <v>175</v>
      </c>
      <c r="B249" s="148" t="s">
        <v>1548</v>
      </c>
      <c r="C249" s="79" t="str">
        <f t="shared" si="22"/>
        <v>Cañería de desague pluvial</v>
      </c>
      <c r="D249" s="146">
        <f t="shared" si="23"/>
        <v>0</v>
      </c>
      <c r="E249" s="124"/>
      <c r="G249" s="213" t="s">
        <v>1333</v>
      </c>
      <c r="H249" s="265"/>
      <c r="I249" s="140"/>
      <c r="J249" s="213"/>
    </row>
    <row r="250" spans="1:10" ht="20.100000000000001" customHeight="1" x14ac:dyDescent="0.2">
      <c r="A250" s="81">
        <f t="shared" si="21"/>
        <v>175</v>
      </c>
      <c r="B250" s="148" t="s">
        <v>1549</v>
      </c>
      <c r="C250" s="79" t="str">
        <f t="shared" si="22"/>
        <v>De P.V.C.</v>
      </c>
      <c r="D250" s="146">
        <f t="shared" si="23"/>
        <v>0</v>
      </c>
      <c r="E250" s="124"/>
      <c r="G250" s="213" t="s">
        <v>1334</v>
      </c>
      <c r="H250" s="265"/>
      <c r="I250" s="140"/>
      <c r="J250" s="213"/>
    </row>
    <row r="251" spans="1:10" ht="20.100000000000001" customHeight="1" x14ac:dyDescent="0.2">
      <c r="A251" s="81">
        <f t="shared" si="21"/>
        <v>176</v>
      </c>
      <c r="B251" s="148" t="s">
        <v>1680</v>
      </c>
      <c r="C251" s="79" t="str">
        <f t="shared" si="22"/>
        <v>Canaleta - Rejillas</v>
      </c>
      <c r="D251" s="146" t="str">
        <f t="shared" si="23"/>
        <v>Un</v>
      </c>
      <c r="E251" s="124"/>
      <c r="G251" s="213" t="s">
        <v>1645</v>
      </c>
      <c r="H251" s="265" t="s">
        <v>1223</v>
      </c>
      <c r="I251" s="140"/>
      <c r="J251" s="213"/>
    </row>
    <row r="252" spans="1:10" ht="20.100000000000001" customHeight="1" x14ac:dyDescent="0.2">
      <c r="A252" s="81">
        <f t="shared" si="21"/>
        <v>177</v>
      </c>
      <c r="B252" s="148" t="s">
        <v>1681</v>
      </c>
      <c r="C252" s="79" t="str">
        <f t="shared" si="22"/>
        <v>Gargola Hº Aº</v>
      </c>
      <c r="D252" s="146" t="str">
        <f t="shared" si="23"/>
        <v>Un</v>
      </c>
      <c r="E252" s="124"/>
      <c r="G252" s="213" t="s">
        <v>1646</v>
      </c>
      <c r="H252" s="265" t="s">
        <v>1223</v>
      </c>
      <c r="I252" s="140"/>
      <c r="J252" s="213"/>
    </row>
    <row r="253" spans="1:10" ht="20.100000000000001" customHeight="1" x14ac:dyDescent="0.2">
      <c r="A253" s="81">
        <f t="shared" si="21"/>
        <v>178</v>
      </c>
      <c r="B253" s="148" t="s">
        <v>1682</v>
      </c>
      <c r="C253" s="79" t="str">
        <f t="shared" si="22"/>
        <v>Embudo PVCº</v>
      </c>
      <c r="D253" s="146" t="str">
        <f t="shared" si="23"/>
        <v>Un</v>
      </c>
      <c r="E253" s="124"/>
      <c r="G253" s="213" t="s">
        <v>1647</v>
      </c>
      <c r="H253" s="265" t="s">
        <v>1223</v>
      </c>
      <c r="I253" s="140"/>
      <c r="J253" s="213"/>
    </row>
    <row r="254" spans="1:10" ht="20.100000000000001" customHeight="1" x14ac:dyDescent="0.2">
      <c r="A254" s="81">
        <f t="shared" si="21"/>
        <v>179</v>
      </c>
      <c r="B254" s="148" t="s">
        <v>1683</v>
      </c>
      <c r="C254" s="79" t="str">
        <f t="shared" si="22"/>
        <v>De P.V.C.</v>
      </c>
      <c r="D254" s="146" t="str">
        <f t="shared" si="23"/>
        <v>ml</v>
      </c>
      <c r="E254" s="124"/>
      <c r="G254" s="213" t="s">
        <v>1334</v>
      </c>
      <c r="H254" s="265" t="s">
        <v>607</v>
      </c>
      <c r="I254" s="140"/>
      <c r="J254" s="213"/>
    </row>
    <row r="255" spans="1:10" ht="20.100000000000001" customHeight="1" x14ac:dyDescent="0.2">
      <c r="A255" s="81">
        <f t="shared" si="21"/>
        <v>179</v>
      </c>
      <c r="B255" s="148" t="s">
        <v>1550</v>
      </c>
      <c r="C255" s="79" t="str">
        <f t="shared" si="22"/>
        <v xml:space="preserve">Conexión a redes externas </v>
      </c>
      <c r="D255" s="146">
        <f t="shared" si="23"/>
        <v>0</v>
      </c>
      <c r="E255" s="124"/>
      <c r="G255" s="213" t="s">
        <v>1648</v>
      </c>
      <c r="H255" s="265"/>
      <c r="I255" s="140"/>
      <c r="J255" s="213"/>
    </row>
    <row r="256" spans="1:10" ht="20.100000000000001" customHeight="1" x14ac:dyDescent="0.2">
      <c r="A256" s="81">
        <f t="shared" si="21"/>
        <v>180</v>
      </c>
      <c r="B256" s="148" t="s">
        <v>1551</v>
      </c>
      <c r="C256" s="79" t="str">
        <f t="shared" si="22"/>
        <v>Conexión de agua</v>
      </c>
      <c r="D256" s="146" t="str">
        <f t="shared" si="23"/>
        <v>gl</v>
      </c>
      <c r="E256" s="124"/>
      <c r="G256" s="213" t="s">
        <v>295</v>
      </c>
      <c r="H256" s="265" t="s">
        <v>5</v>
      </c>
      <c r="I256" s="140"/>
      <c r="J256" s="213"/>
    </row>
    <row r="257" spans="1:10" ht="20.100000000000001" customHeight="1" x14ac:dyDescent="0.2">
      <c r="A257" s="81">
        <f t="shared" si="21"/>
        <v>180</v>
      </c>
      <c r="B257" s="148">
        <v>14</v>
      </c>
      <c r="C257" s="79" t="str">
        <f t="shared" si="22"/>
        <v xml:space="preserve"> INSTALACIÓN ELECTROMECANICA</v>
      </c>
      <c r="D257" s="146">
        <f t="shared" si="23"/>
        <v>0</v>
      </c>
      <c r="E257" s="124"/>
      <c r="G257" s="213" t="s">
        <v>1335</v>
      </c>
      <c r="H257" s="265"/>
      <c r="I257" s="140"/>
      <c r="J257" s="213"/>
    </row>
    <row r="258" spans="1:10" ht="20.100000000000001" customHeight="1" x14ac:dyDescent="0.2">
      <c r="A258" s="81">
        <f t="shared" si="21"/>
        <v>180</v>
      </c>
      <c r="B258" s="148" t="s">
        <v>1552</v>
      </c>
      <c r="C258" s="79" t="str">
        <f t="shared" si="22"/>
        <v>Sistema de Bombeo Sanitario</v>
      </c>
      <c r="D258" s="146">
        <f t="shared" si="23"/>
        <v>0</v>
      </c>
      <c r="E258" s="124"/>
      <c r="G258" s="213" t="s">
        <v>1735</v>
      </c>
      <c r="H258" s="265"/>
      <c r="I258" s="140"/>
      <c r="J258" s="213"/>
    </row>
    <row r="259" spans="1:10" ht="20.100000000000001" customHeight="1" x14ac:dyDescent="0.2">
      <c r="A259" s="81">
        <f t="shared" si="21"/>
        <v>181</v>
      </c>
      <c r="B259" s="148" t="s">
        <v>1684</v>
      </c>
      <c r="C259" s="79" t="str">
        <f t="shared" si="22"/>
        <v xml:space="preserve">Equipo de bombeo  </v>
      </c>
      <c r="D259" s="146" t="str">
        <f t="shared" si="23"/>
        <v>gl</v>
      </c>
      <c r="E259" s="124"/>
      <c r="G259" s="213" t="s">
        <v>1733</v>
      </c>
      <c r="H259" s="265" t="s">
        <v>5</v>
      </c>
      <c r="I259" s="140"/>
      <c r="J259" s="213"/>
    </row>
    <row r="260" spans="1:10" ht="20.100000000000001" customHeight="1" x14ac:dyDescent="0.2">
      <c r="A260" s="81">
        <f t="shared" si="21"/>
        <v>181</v>
      </c>
      <c r="B260" s="148" t="s">
        <v>1774</v>
      </c>
      <c r="C260" s="79" t="str">
        <f t="shared" si="22"/>
        <v>Sistema de Bombeo de Servicio Contra Incendio</v>
      </c>
      <c r="D260" s="146">
        <f t="shared" si="23"/>
        <v>0</v>
      </c>
      <c r="E260" s="124"/>
      <c r="G260" s="213" t="s">
        <v>1736</v>
      </c>
      <c r="H260" s="265"/>
      <c r="I260" s="140"/>
      <c r="J260" s="213"/>
    </row>
    <row r="261" spans="1:10" ht="20.100000000000001" customHeight="1" x14ac:dyDescent="0.2">
      <c r="A261" s="81">
        <f t="shared" si="21"/>
        <v>182</v>
      </c>
      <c r="B261" s="148" t="s">
        <v>1775</v>
      </c>
      <c r="C261" s="79" t="str">
        <f t="shared" si="22"/>
        <v>Tablero Eléctrico de Servicio Contra Incendio</v>
      </c>
      <c r="D261" s="146" t="str">
        <f t="shared" si="23"/>
        <v>gl</v>
      </c>
      <c r="E261" s="124"/>
      <c r="G261" s="213" t="s">
        <v>1737</v>
      </c>
      <c r="H261" s="265" t="s">
        <v>5</v>
      </c>
      <c r="I261" s="140"/>
      <c r="J261" s="213"/>
    </row>
    <row r="262" spans="1:10" ht="20.100000000000001" customHeight="1" x14ac:dyDescent="0.2">
      <c r="A262" s="81">
        <f t="shared" si="21"/>
        <v>183</v>
      </c>
      <c r="B262" s="148" t="s">
        <v>1776</v>
      </c>
      <c r="C262" s="79" t="str">
        <f t="shared" si="22"/>
        <v>Grupo electrogeno para Servicio Contra Incendio</v>
      </c>
      <c r="D262" s="146" t="str">
        <f t="shared" si="23"/>
        <v>gl</v>
      </c>
      <c r="E262" s="124"/>
      <c r="G262" s="213" t="s">
        <v>1738</v>
      </c>
      <c r="H262" s="265" t="s">
        <v>5</v>
      </c>
      <c r="I262" s="140"/>
      <c r="J262" s="213"/>
    </row>
    <row r="263" spans="1:10" ht="20.100000000000001" customHeight="1" x14ac:dyDescent="0.2">
      <c r="A263" s="81">
        <f t="shared" si="21"/>
        <v>184</v>
      </c>
      <c r="B263" s="148" t="s">
        <v>1829</v>
      </c>
      <c r="C263" s="79" t="str">
        <f t="shared" si="22"/>
        <v>Equipo de Bombeo para servicio contra incendios</v>
      </c>
      <c r="D263" s="146" t="str">
        <f t="shared" si="23"/>
        <v>gl</v>
      </c>
      <c r="E263" s="124"/>
      <c r="G263" s="213" t="s">
        <v>1830</v>
      </c>
      <c r="H263" s="265" t="s">
        <v>5</v>
      </c>
      <c r="I263" s="140"/>
      <c r="J263" s="213"/>
    </row>
    <row r="264" spans="1:10" ht="20.100000000000001" customHeight="1" x14ac:dyDescent="0.2">
      <c r="A264" s="81">
        <f t="shared" si="21"/>
        <v>184</v>
      </c>
      <c r="B264" s="148">
        <v>16</v>
      </c>
      <c r="C264" s="79" t="str">
        <f t="shared" si="22"/>
        <v xml:space="preserve"> INSTALACIÓN DE AIRE ACONDICIONADO</v>
      </c>
      <c r="D264" s="146">
        <f t="shared" si="23"/>
        <v>0</v>
      </c>
      <c r="E264" s="124"/>
      <c r="G264" s="213" t="s">
        <v>1336</v>
      </c>
      <c r="H264" s="265"/>
      <c r="I264" s="140"/>
      <c r="J264" s="213"/>
    </row>
    <row r="265" spans="1:10" ht="20.100000000000001" customHeight="1" x14ac:dyDescent="0.2">
      <c r="A265" s="81">
        <f t="shared" si="21"/>
        <v>184</v>
      </c>
      <c r="B265" s="148" t="s">
        <v>1553</v>
      </c>
      <c r="C265" s="79" t="str">
        <f t="shared" si="22"/>
        <v>Instalación de aire acondicionado Frio - Calor</v>
      </c>
      <c r="D265" s="146">
        <f t="shared" si="23"/>
        <v>0</v>
      </c>
      <c r="E265" s="124"/>
      <c r="G265" s="213" t="s">
        <v>1739</v>
      </c>
      <c r="H265" s="265"/>
      <c r="I265" s="140"/>
      <c r="J265" s="213"/>
    </row>
    <row r="266" spans="1:10" ht="20.100000000000001" customHeight="1" x14ac:dyDescent="0.2">
      <c r="A266" s="81">
        <f t="shared" si="21"/>
        <v>185</v>
      </c>
      <c r="B266" s="148" t="s">
        <v>1685</v>
      </c>
      <c r="C266" s="79" t="str">
        <f t="shared" si="22"/>
        <v>Equipos de Aire Acondicionado 8000 fr</v>
      </c>
      <c r="D266" s="146" t="str">
        <f t="shared" si="23"/>
        <v>Un</v>
      </c>
      <c r="E266" s="124"/>
      <c r="G266" s="213" t="s">
        <v>1649</v>
      </c>
      <c r="H266" s="265" t="s">
        <v>1223</v>
      </c>
      <c r="I266" s="140"/>
      <c r="J266" s="213"/>
    </row>
    <row r="267" spans="1:10" ht="20.100000000000001" customHeight="1" x14ac:dyDescent="0.2">
      <c r="A267" s="81">
        <f t="shared" si="21"/>
        <v>186</v>
      </c>
      <c r="B267" s="148" t="s">
        <v>1686</v>
      </c>
      <c r="C267" s="79" t="str">
        <f t="shared" si="22"/>
        <v>Equipos de Aire Acondicionado 4500 fr</v>
      </c>
      <c r="D267" s="146" t="str">
        <f t="shared" si="23"/>
        <v>Un</v>
      </c>
      <c r="E267" s="124"/>
      <c r="G267" s="213" t="s">
        <v>1740</v>
      </c>
      <c r="H267" s="265" t="s">
        <v>1223</v>
      </c>
      <c r="I267" s="140"/>
      <c r="J267" s="213"/>
    </row>
    <row r="268" spans="1:10" ht="20.100000000000001" customHeight="1" x14ac:dyDescent="0.2">
      <c r="A268" s="81">
        <f t="shared" si="21"/>
        <v>187</v>
      </c>
      <c r="B268" s="148" t="s">
        <v>1687</v>
      </c>
      <c r="C268" s="79" t="str">
        <f t="shared" si="22"/>
        <v>Accesorios</v>
      </c>
      <c r="D268" s="146" t="str">
        <f t="shared" si="23"/>
        <v>Un</v>
      </c>
      <c r="E268" s="124"/>
      <c r="G268" s="213" t="s">
        <v>1650</v>
      </c>
      <c r="H268" s="265" t="s">
        <v>1223</v>
      </c>
      <c r="I268" s="140"/>
      <c r="J268" s="213"/>
    </row>
    <row r="269" spans="1:10" ht="20.100000000000001" customHeight="1" x14ac:dyDescent="0.2">
      <c r="A269" s="81">
        <f t="shared" si="21"/>
        <v>187</v>
      </c>
      <c r="B269" s="148">
        <v>17</v>
      </c>
      <c r="C269" s="79" t="str">
        <f t="shared" si="22"/>
        <v xml:space="preserve"> INSTALACIÓN DE SEGURIDAD</v>
      </c>
      <c r="D269" s="146">
        <f t="shared" si="23"/>
        <v>0</v>
      </c>
      <c r="E269" s="124"/>
      <c r="G269" s="213" t="s">
        <v>1337</v>
      </c>
      <c r="H269" s="265"/>
      <c r="I269" s="140"/>
      <c r="J269" s="213"/>
    </row>
    <row r="270" spans="1:10" ht="20.100000000000001" customHeight="1" x14ac:dyDescent="0.2">
      <c r="A270" s="81">
        <f t="shared" si="21"/>
        <v>187</v>
      </c>
      <c r="B270" s="148" t="s">
        <v>1554</v>
      </c>
      <c r="C270" s="79" t="str">
        <f t="shared" si="22"/>
        <v>Contra Incendio</v>
      </c>
      <c r="D270" s="146">
        <f t="shared" si="23"/>
        <v>0</v>
      </c>
      <c r="E270" s="124"/>
      <c r="G270" s="213" t="s">
        <v>1338</v>
      </c>
      <c r="H270" s="265"/>
      <c r="I270" s="140"/>
      <c r="J270" s="213"/>
    </row>
    <row r="271" spans="1:10" ht="20.100000000000001" customHeight="1" x14ac:dyDescent="0.2">
      <c r="A271" s="81">
        <f t="shared" si="21"/>
        <v>187</v>
      </c>
      <c r="B271" s="148" t="s">
        <v>1777</v>
      </c>
      <c r="C271" s="79" t="str">
        <f t="shared" si="22"/>
        <v>Tendido de cañerías</v>
      </c>
      <c r="D271" s="146">
        <f t="shared" si="23"/>
        <v>0</v>
      </c>
      <c r="E271" s="124"/>
      <c r="G271" s="213" t="s">
        <v>1741</v>
      </c>
      <c r="H271" s="265"/>
      <c r="I271" s="140"/>
      <c r="J271" s="213"/>
    </row>
    <row r="272" spans="1:10" ht="20.100000000000001" customHeight="1" x14ac:dyDescent="0.2">
      <c r="A272" s="81">
        <f t="shared" si="21"/>
        <v>188</v>
      </c>
      <c r="B272" s="148" t="s">
        <v>1805</v>
      </c>
      <c r="C272" s="79" t="str">
        <f t="shared" si="22"/>
        <v>Caño PEAD 2 1/2"</v>
      </c>
      <c r="D272" s="146" t="str">
        <f t="shared" si="23"/>
        <v>m</v>
      </c>
      <c r="E272" s="124"/>
      <c r="G272" s="213" t="s">
        <v>1742</v>
      </c>
      <c r="H272" s="265" t="s">
        <v>1832</v>
      </c>
      <c r="I272" s="140"/>
      <c r="J272" s="213"/>
    </row>
    <row r="273" spans="1:10" ht="20.100000000000001" customHeight="1" x14ac:dyDescent="0.2">
      <c r="A273" s="81">
        <f t="shared" si="21"/>
        <v>189</v>
      </c>
      <c r="B273" s="148" t="s">
        <v>1806</v>
      </c>
      <c r="C273" s="79" t="str">
        <f t="shared" si="22"/>
        <v>Caño PEAD 3"</v>
      </c>
      <c r="D273" s="146" t="str">
        <f t="shared" si="23"/>
        <v>m</v>
      </c>
      <c r="E273" s="124"/>
      <c r="G273" s="213" t="s">
        <v>1743</v>
      </c>
      <c r="H273" s="265" t="s">
        <v>1832</v>
      </c>
      <c r="I273" s="140"/>
      <c r="J273" s="213"/>
    </row>
    <row r="274" spans="1:10" ht="20.100000000000001" customHeight="1" x14ac:dyDescent="0.2">
      <c r="A274" s="81">
        <f t="shared" si="21"/>
        <v>189</v>
      </c>
      <c r="B274" s="148" t="s">
        <v>1778</v>
      </c>
      <c r="C274" s="79" t="str">
        <f t="shared" si="22"/>
        <v>Hidrantes, bocas de impulsión</v>
      </c>
      <c r="D274" s="146">
        <f t="shared" si="23"/>
        <v>0</v>
      </c>
      <c r="E274" s="124"/>
      <c r="G274" s="213" t="s">
        <v>1744</v>
      </c>
      <c r="H274" s="265"/>
      <c r="I274" s="140"/>
      <c r="J274" s="213"/>
    </row>
    <row r="275" spans="1:10" ht="20.100000000000001" customHeight="1" x14ac:dyDescent="0.2">
      <c r="A275" s="81">
        <f t="shared" si="21"/>
        <v>190</v>
      </c>
      <c r="B275" s="148" t="s">
        <v>1807</v>
      </c>
      <c r="C275" s="79" t="str">
        <f t="shared" si="22"/>
        <v>Toma de Incendio para Bomberos en Vereda</v>
      </c>
      <c r="D275" s="146" t="str">
        <f t="shared" si="23"/>
        <v>Un</v>
      </c>
      <c r="E275" s="124"/>
      <c r="G275" s="213" t="s">
        <v>1745</v>
      </c>
      <c r="H275" s="265" t="s">
        <v>1223</v>
      </c>
      <c r="I275" s="140"/>
      <c r="J275" s="213"/>
    </row>
    <row r="276" spans="1:10" ht="20.100000000000001" customHeight="1" x14ac:dyDescent="0.2">
      <c r="A276" s="81">
        <f t="shared" si="21"/>
        <v>191</v>
      </c>
      <c r="B276" s="148" t="s">
        <v>1808</v>
      </c>
      <c r="C276" s="79" t="str">
        <f t="shared" si="22"/>
        <v>Gabinete Antivàndalo para Hidrantes Completo Manguera 45mm largo 25mtrs</v>
      </c>
      <c r="D276" s="146" t="str">
        <f t="shared" si="23"/>
        <v>Un</v>
      </c>
      <c r="E276" s="124"/>
      <c r="G276" s="213" t="s">
        <v>1746</v>
      </c>
      <c r="H276" s="265" t="s">
        <v>1223</v>
      </c>
      <c r="I276" s="140"/>
      <c r="J276" s="213"/>
    </row>
    <row r="277" spans="1:10" ht="20.100000000000001" customHeight="1" x14ac:dyDescent="0.2">
      <c r="A277" s="81">
        <f t="shared" si="21"/>
        <v>191</v>
      </c>
      <c r="B277" s="148" t="s">
        <v>1555</v>
      </c>
      <c r="C277" s="79" t="str">
        <f t="shared" si="22"/>
        <v>Matafuegos, carteles de señalización</v>
      </c>
      <c r="D277" s="146">
        <f t="shared" si="23"/>
        <v>0</v>
      </c>
      <c r="E277" s="124"/>
      <c r="G277" s="213" t="s">
        <v>1339</v>
      </c>
      <c r="H277" s="265"/>
      <c r="I277" s="140"/>
      <c r="J277" s="213"/>
    </row>
    <row r="278" spans="1:10" ht="20.100000000000001" customHeight="1" x14ac:dyDescent="0.2">
      <c r="A278" s="81">
        <f t="shared" si="21"/>
        <v>192</v>
      </c>
      <c r="B278" s="148" t="s">
        <v>1688</v>
      </c>
      <c r="C278" s="79" t="str">
        <f t="shared" si="22"/>
        <v>Matafuegos ABC de 5 kg</v>
      </c>
      <c r="D278" s="146" t="str">
        <f t="shared" si="23"/>
        <v>Un</v>
      </c>
      <c r="E278" s="124"/>
      <c r="G278" s="213" t="s">
        <v>1651</v>
      </c>
      <c r="H278" s="265" t="s">
        <v>1223</v>
      </c>
      <c r="I278" s="140"/>
      <c r="J278" s="213"/>
    </row>
    <row r="279" spans="1:10" ht="20.100000000000001" customHeight="1" x14ac:dyDescent="0.2">
      <c r="A279" s="81">
        <f t="shared" si="21"/>
        <v>193</v>
      </c>
      <c r="B279" s="148" t="s">
        <v>1689</v>
      </c>
      <c r="C279" s="79" t="str">
        <f t="shared" si="22"/>
        <v>Cartel de Salida con Iluminación Autónoma Minimo 6 hs</v>
      </c>
      <c r="D279" s="146" t="str">
        <f t="shared" si="23"/>
        <v>Un</v>
      </c>
      <c r="E279" s="124"/>
      <c r="G279" s="213" t="s">
        <v>1652</v>
      </c>
      <c r="H279" s="265" t="s">
        <v>1223</v>
      </c>
      <c r="I279" s="140"/>
      <c r="J279" s="213"/>
    </row>
    <row r="280" spans="1:10" ht="20.100000000000001" customHeight="1" x14ac:dyDescent="0.2">
      <c r="A280" s="81">
        <f t="shared" si="21"/>
        <v>194</v>
      </c>
      <c r="B280" s="148" t="s">
        <v>1690</v>
      </c>
      <c r="C280" s="79" t="str">
        <f t="shared" si="22"/>
        <v>Cartel de Salida de PVC</v>
      </c>
      <c r="D280" s="146" t="str">
        <f t="shared" si="23"/>
        <v>Un</v>
      </c>
      <c r="E280" s="124"/>
      <c r="G280" s="213" t="s">
        <v>1653</v>
      </c>
      <c r="H280" s="265" t="s">
        <v>1223</v>
      </c>
      <c r="I280" s="140"/>
      <c r="J280" s="213"/>
    </row>
    <row r="281" spans="1:10" ht="20.100000000000001" customHeight="1" x14ac:dyDescent="0.2">
      <c r="A281" s="81">
        <f t="shared" si="21"/>
        <v>195</v>
      </c>
      <c r="B281" s="148" t="s">
        <v>1691</v>
      </c>
      <c r="C281" s="79" t="str">
        <f t="shared" si="22"/>
        <v xml:space="preserve">Botiquin Primeros Auxilios </v>
      </c>
      <c r="D281" s="146" t="str">
        <f t="shared" si="23"/>
        <v>Un</v>
      </c>
      <c r="E281" s="124"/>
      <c r="G281" s="213" t="s">
        <v>1654</v>
      </c>
      <c r="H281" s="265" t="s">
        <v>1223</v>
      </c>
      <c r="I281" s="140"/>
      <c r="J281" s="213"/>
    </row>
    <row r="282" spans="1:10" ht="20.100000000000001" customHeight="1" x14ac:dyDescent="0.2">
      <c r="A282" s="81">
        <f t="shared" si="21"/>
        <v>195</v>
      </c>
      <c r="B282" s="148" t="s">
        <v>1779</v>
      </c>
      <c r="C282" s="79" t="str">
        <f t="shared" si="22"/>
        <v>Tanques Servicio contra incendio</v>
      </c>
      <c r="D282" s="146">
        <f t="shared" si="23"/>
        <v>0</v>
      </c>
      <c r="E282" s="124"/>
      <c r="G282" s="213" t="s">
        <v>1747</v>
      </c>
      <c r="H282" s="265"/>
      <c r="I282" s="140"/>
      <c r="J282" s="213"/>
    </row>
    <row r="283" spans="1:10" ht="20.100000000000001" customHeight="1" x14ac:dyDescent="0.2">
      <c r="A283" s="81">
        <f t="shared" si="21"/>
        <v>196</v>
      </c>
      <c r="B283" s="148" t="s">
        <v>1809</v>
      </c>
      <c r="C283" s="79" t="str">
        <f t="shared" si="22"/>
        <v>Tanque de Agua Exclusivo para Extincion de Incendio 5000 litros</v>
      </c>
      <c r="D283" s="146" t="str">
        <f t="shared" si="23"/>
        <v>Un</v>
      </c>
      <c r="E283" s="124"/>
      <c r="G283" s="213" t="s">
        <v>1748</v>
      </c>
      <c r="H283" s="265" t="s">
        <v>1223</v>
      </c>
      <c r="I283" s="140"/>
      <c r="J283" s="213"/>
    </row>
    <row r="284" spans="1:10" ht="20.100000000000001" customHeight="1" x14ac:dyDescent="0.2">
      <c r="A284" s="81">
        <f t="shared" si="21"/>
        <v>197</v>
      </c>
      <c r="B284" s="148" t="s">
        <v>1556</v>
      </c>
      <c r="C284" s="79" t="str">
        <f t="shared" si="22"/>
        <v xml:space="preserve">Planos   </v>
      </c>
      <c r="D284" s="146" t="str">
        <f t="shared" si="23"/>
        <v>Un</v>
      </c>
      <c r="E284" s="124"/>
      <c r="G284" s="213" t="s">
        <v>1340</v>
      </c>
      <c r="H284" s="265" t="s">
        <v>1223</v>
      </c>
      <c r="I284" s="140"/>
      <c r="J284" s="213"/>
    </row>
    <row r="285" spans="1:10" ht="20.100000000000001" customHeight="1" x14ac:dyDescent="0.2">
      <c r="A285" s="81">
        <f t="shared" si="21"/>
        <v>197</v>
      </c>
      <c r="B285" s="148" t="s">
        <v>1557</v>
      </c>
      <c r="C285" s="79" t="str">
        <f t="shared" si="22"/>
        <v>Alarmas técnicas</v>
      </c>
      <c r="D285" s="146">
        <f t="shared" si="23"/>
        <v>0</v>
      </c>
      <c r="E285" s="124"/>
      <c r="G285" s="213" t="s">
        <v>1341</v>
      </c>
      <c r="H285" s="265"/>
      <c r="I285" s="140"/>
      <c r="J285" s="213"/>
    </row>
    <row r="286" spans="1:10" ht="20.100000000000001" customHeight="1" x14ac:dyDescent="0.2">
      <c r="A286" s="81">
        <f t="shared" si="21"/>
        <v>197</v>
      </c>
      <c r="B286" s="148" t="s">
        <v>1558</v>
      </c>
      <c r="C286" s="79" t="str">
        <f t="shared" si="22"/>
        <v>Alarmas contra robos</v>
      </c>
      <c r="D286" s="146">
        <f t="shared" si="23"/>
        <v>0</v>
      </c>
      <c r="E286" s="124"/>
      <c r="G286" s="213" t="s">
        <v>1342</v>
      </c>
      <c r="H286" s="265"/>
      <c r="I286" s="140"/>
      <c r="J286" s="213"/>
    </row>
    <row r="287" spans="1:10" ht="20.100000000000001" customHeight="1" x14ac:dyDescent="0.2">
      <c r="A287" s="81">
        <f t="shared" si="21"/>
        <v>198</v>
      </c>
      <c r="B287" s="148" t="s">
        <v>1692</v>
      </c>
      <c r="C287" s="79" t="str">
        <f t="shared" si="22"/>
        <v>Avisador Manual de Incendio</v>
      </c>
      <c r="D287" s="146" t="str">
        <f t="shared" si="23"/>
        <v>Un</v>
      </c>
      <c r="E287" s="124"/>
      <c r="G287" s="213" t="s">
        <v>1655</v>
      </c>
      <c r="H287" s="265" t="s">
        <v>1223</v>
      </c>
      <c r="I287" s="140"/>
      <c r="J287" s="213"/>
    </row>
    <row r="288" spans="1:10" ht="20.100000000000001" customHeight="1" x14ac:dyDescent="0.2">
      <c r="A288" s="81">
        <f t="shared" si="21"/>
        <v>199</v>
      </c>
      <c r="B288" s="148" t="s">
        <v>1693</v>
      </c>
      <c r="C288" s="79" t="str">
        <f t="shared" si="22"/>
        <v>Alarma Combinada 90 d BA</v>
      </c>
      <c r="D288" s="146" t="str">
        <f t="shared" si="23"/>
        <v>Un</v>
      </c>
      <c r="E288" s="124"/>
      <c r="G288" s="213" t="s">
        <v>1656</v>
      </c>
      <c r="H288" s="265" t="s">
        <v>1223</v>
      </c>
      <c r="I288" s="140"/>
      <c r="J288" s="213"/>
    </row>
    <row r="289" spans="1:10" ht="20.100000000000001" customHeight="1" x14ac:dyDescent="0.2">
      <c r="A289" s="81">
        <f t="shared" si="21"/>
        <v>200</v>
      </c>
      <c r="B289" s="148" t="s">
        <v>1694</v>
      </c>
      <c r="C289" s="79" t="str">
        <f t="shared" si="22"/>
        <v>Luz Estrombótica</v>
      </c>
      <c r="D289" s="146" t="str">
        <f t="shared" si="23"/>
        <v>Un</v>
      </c>
      <c r="E289" s="124"/>
      <c r="G289" s="213" t="s">
        <v>1657</v>
      </c>
      <c r="H289" s="265" t="s">
        <v>1223</v>
      </c>
      <c r="I289" s="140"/>
      <c r="J289" s="213"/>
    </row>
    <row r="290" spans="1:10" ht="20.100000000000001" customHeight="1" x14ac:dyDescent="0.2">
      <c r="A290" s="81">
        <f t="shared" si="21"/>
        <v>200</v>
      </c>
      <c r="B290" s="148" t="s">
        <v>1559</v>
      </c>
      <c r="C290" s="79" t="str">
        <f t="shared" si="22"/>
        <v>Pararrayos</v>
      </c>
      <c r="D290" s="146">
        <f t="shared" si="23"/>
        <v>0</v>
      </c>
      <c r="E290" s="124"/>
      <c r="G290" s="213" t="s">
        <v>1343</v>
      </c>
      <c r="H290" s="265"/>
      <c r="I290" s="140"/>
      <c r="J290" s="213"/>
    </row>
    <row r="291" spans="1:10" ht="20.100000000000001" customHeight="1" x14ac:dyDescent="0.2">
      <c r="A291" s="81">
        <f t="shared" si="21"/>
        <v>201</v>
      </c>
      <c r="B291" s="148" t="s">
        <v>1695</v>
      </c>
      <c r="C291" s="79" t="str">
        <f t="shared" si="22"/>
        <v>Pararrayo</v>
      </c>
      <c r="D291" s="146" t="str">
        <f t="shared" si="23"/>
        <v>Un</v>
      </c>
      <c r="E291" s="124"/>
      <c r="G291" s="213" t="s">
        <v>1658</v>
      </c>
      <c r="H291" s="265" t="s">
        <v>1223</v>
      </c>
      <c r="I291" s="140"/>
      <c r="J291" s="213"/>
    </row>
    <row r="292" spans="1:10" ht="20.100000000000001" customHeight="1" x14ac:dyDescent="0.2">
      <c r="A292" s="81">
        <f t="shared" ref="A292:A322" si="24">IF(D292=0,A291,A291+1)</f>
        <v>202</v>
      </c>
      <c r="B292" s="148" t="s">
        <v>1696</v>
      </c>
      <c r="C292" s="79" t="str">
        <f t="shared" ref="C292:C322" si="25">IFERROR(VLOOKUP(J292,Tabla_Items,2,FALSE),G292)</f>
        <v>Accesorios Pararrayos (aisladores etc)</v>
      </c>
      <c r="D292" s="146" t="str">
        <f t="shared" ref="D292:D322" si="26">IFERROR(VLOOKUP(J292,Tabla_Items,3,FALSE),H292)</f>
        <v>Un</v>
      </c>
      <c r="E292" s="124"/>
      <c r="G292" s="213" t="s">
        <v>1659</v>
      </c>
      <c r="H292" s="265" t="s">
        <v>1223</v>
      </c>
      <c r="I292" s="140"/>
      <c r="J292" s="213"/>
    </row>
    <row r="293" spans="1:10" ht="20.100000000000001" customHeight="1" x14ac:dyDescent="0.2">
      <c r="A293" s="81">
        <f t="shared" si="24"/>
        <v>202</v>
      </c>
      <c r="B293" s="148">
        <v>19</v>
      </c>
      <c r="C293" s="79" t="str">
        <f t="shared" si="25"/>
        <v xml:space="preserve"> CRISTALES, ESPEJOS Y VIDRIOS</v>
      </c>
      <c r="D293" s="146">
        <f t="shared" si="26"/>
        <v>0</v>
      </c>
      <c r="E293" s="124"/>
      <c r="G293" s="213" t="s">
        <v>1344</v>
      </c>
      <c r="H293" s="265"/>
      <c r="I293" s="140"/>
      <c r="J293" s="213"/>
    </row>
    <row r="294" spans="1:10" ht="20.100000000000001" customHeight="1" x14ac:dyDescent="0.2">
      <c r="A294" s="81">
        <f t="shared" si="24"/>
        <v>203</v>
      </c>
      <c r="B294" s="148" t="s">
        <v>1560</v>
      </c>
      <c r="C294" s="79" t="str">
        <f t="shared" si="25"/>
        <v>Vidrios</v>
      </c>
      <c r="D294" s="146" t="str">
        <f t="shared" si="26"/>
        <v>m2</v>
      </c>
      <c r="E294" s="124"/>
      <c r="G294" s="213" t="s">
        <v>1345</v>
      </c>
      <c r="H294" s="265" t="s">
        <v>7</v>
      </c>
      <c r="I294" s="140"/>
      <c r="J294" s="213"/>
    </row>
    <row r="295" spans="1:10" ht="20.100000000000001" customHeight="1" x14ac:dyDescent="0.2">
      <c r="A295" s="81">
        <f t="shared" si="24"/>
        <v>204</v>
      </c>
      <c r="B295" s="148" t="s">
        <v>1780</v>
      </c>
      <c r="C295" s="79" t="str">
        <f t="shared" si="25"/>
        <v>Policarbonatos</v>
      </c>
      <c r="D295" s="146" t="str">
        <f t="shared" si="26"/>
        <v>m2</v>
      </c>
      <c r="E295" s="124"/>
      <c r="G295" s="213" t="s">
        <v>1346</v>
      </c>
      <c r="H295" s="265" t="s">
        <v>7</v>
      </c>
      <c r="I295" s="140"/>
      <c r="J295" s="213"/>
    </row>
    <row r="296" spans="1:10" ht="20.100000000000001" customHeight="1" x14ac:dyDescent="0.2">
      <c r="A296" s="81">
        <f t="shared" si="24"/>
        <v>205</v>
      </c>
      <c r="B296" s="148" t="s">
        <v>1561</v>
      </c>
      <c r="C296" s="79" t="str">
        <f t="shared" si="25"/>
        <v>Espejos</v>
      </c>
      <c r="D296" s="146" t="str">
        <f t="shared" si="26"/>
        <v>m2</v>
      </c>
      <c r="E296" s="124"/>
      <c r="G296" s="213" t="s">
        <v>906</v>
      </c>
      <c r="H296" s="265" t="s">
        <v>7</v>
      </c>
      <c r="I296" s="140"/>
      <c r="J296" s="213"/>
    </row>
    <row r="297" spans="1:10" ht="20.100000000000001" customHeight="1" x14ac:dyDescent="0.2">
      <c r="A297" s="81">
        <f t="shared" si="24"/>
        <v>205</v>
      </c>
      <c r="B297" s="148">
        <v>20</v>
      </c>
      <c r="C297" s="79" t="str">
        <f t="shared" si="25"/>
        <v xml:space="preserve"> PINTURAS</v>
      </c>
      <c r="D297" s="146">
        <f t="shared" si="26"/>
        <v>0</v>
      </c>
      <c r="E297" s="124"/>
      <c r="G297" s="213" t="s">
        <v>1347</v>
      </c>
      <c r="H297" s="265"/>
      <c r="I297" s="140"/>
      <c r="J297" s="213"/>
    </row>
    <row r="298" spans="1:10" ht="20.100000000000001" customHeight="1" x14ac:dyDescent="0.2">
      <c r="A298" s="81">
        <f t="shared" si="24"/>
        <v>206</v>
      </c>
      <c r="B298" s="148" t="s">
        <v>1562</v>
      </c>
      <c r="C298" s="79" t="str">
        <f t="shared" si="25"/>
        <v>Pintura al látex en muros interiores</v>
      </c>
      <c r="D298" s="146" t="str">
        <f t="shared" si="26"/>
        <v>m2</v>
      </c>
      <c r="E298" s="124"/>
      <c r="G298" s="213" t="s">
        <v>1348</v>
      </c>
      <c r="H298" s="265" t="s">
        <v>7</v>
      </c>
      <c r="I298" s="140"/>
      <c r="J298" s="213"/>
    </row>
    <row r="299" spans="1:10" ht="20.100000000000001" customHeight="1" x14ac:dyDescent="0.2">
      <c r="A299" s="81">
        <f t="shared" si="24"/>
        <v>207</v>
      </c>
      <c r="B299" s="148" t="s">
        <v>1781</v>
      </c>
      <c r="C299" s="79" t="str">
        <f t="shared" si="25"/>
        <v>Pintura al látex en cielorrasos</v>
      </c>
      <c r="D299" s="146" t="str">
        <f t="shared" si="26"/>
        <v>m2</v>
      </c>
      <c r="E299" s="124"/>
      <c r="G299" s="213" t="s">
        <v>1349</v>
      </c>
      <c r="H299" s="265" t="s">
        <v>7</v>
      </c>
      <c r="I299" s="140"/>
      <c r="J299" s="213"/>
    </row>
    <row r="300" spans="1:10" ht="20.100000000000001" customHeight="1" x14ac:dyDescent="0.2">
      <c r="A300" s="81">
        <f t="shared" si="24"/>
        <v>207</v>
      </c>
      <c r="B300" s="148" t="s">
        <v>1782</v>
      </c>
      <c r="C300" s="79" t="str">
        <f t="shared" si="25"/>
        <v>Pintura esmalte sintético en carpintería</v>
      </c>
      <c r="D300" s="146">
        <f t="shared" si="26"/>
        <v>0</v>
      </c>
      <c r="E300" s="124"/>
      <c r="G300" s="213" t="s">
        <v>1350</v>
      </c>
      <c r="H300" s="265"/>
      <c r="I300" s="140"/>
      <c r="J300" s="213"/>
    </row>
    <row r="301" spans="1:10" ht="20.100000000000001" customHeight="1" x14ac:dyDescent="0.2">
      <c r="A301" s="81">
        <f t="shared" si="24"/>
        <v>208</v>
      </c>
      <c r="B301" s="148" t="s">
        <v>1783</v>
      </c>
      <c r="C301" s="79" t="str">
        <f t="shared" si="25"/>
        <v>Sobre Carpintería Metálica y Herrería</v>
      </c>
      <c r="D301" s="146" t="str">
        <f t="shared" si="26"/>
        <v>m2</v>
      </c>
      <c r="E301" s="124"/>
      <c r="G301" s="213" t="s">
        <v>1351</v>
      </c>
      <c r="H301" s="265" t="s">
        <v>7</v>
      </c>
      <c r="I301" s="140"/>
      <c r="J301" s="213"/>
    </row>
    <row r="302" spans="1:10" ht="20.100000000000001" customHeight="1" x14ac:dyDescent="0.2">
      <c r="A302" s="81">
        <f t="shared" si="24"/>
        <v>209</v>
      </c>
      <c r="B302" s="148" t="s">
        <v>1784</v>
      </c>
      <c r="C302" s="79" t="str">
        <f t="shared" si="25"/>
        <v>Pintura Antióxido</v>
      </c>
      <c r="D302" s="146" t="str">
        <f t="shared" si="26"/>
        <v>m2</v>
      </c>
      <c r="E302" s="124"/>
      <c r="G302" s="213" t="s">
        <v>1352</v>
      </c>
      <c r="H302" s="265" t="s">
        <v>7</v>
      </c>
      <c r="I302" s="140"/>
      <c r="J302" s="213"/>
    </row>
    <row r="303" spans="1:10" ht="20.100000000000001" customHeight="1" x14ac:dyDescent="0.2">
      <c r="A303" s="81">
        <f t="shared" si="24"/>
        <v>209</v>
      </c>
      <c r="B303" s="148" t="s">
        <v>1785</v>
      </c>
      <c r="C303" s="79" t="str">
        <f t="shared" si="25"/>
        <v>Pinturas varias</v>
      </c>
      <c r="D303" s="146">
        <f t="shared" si="26"/>
        <v>0</v>
      </c>
      <c r="E303" s="124"/>
      <c r="G303" s="213" t="s">
        <v>1353</v>
      </c>
      <c r="H303" s="265"/>
      <c r="I303" s="140"/>
      <c r="J303" s="213"/>
    </row>
    <row r="304" spans="1:10" ht="20.100000000000001" customHeight="1" x14ac:dyDescent="0.2">
      <c r="A304" s="81">
        <f t="shared" si="24"/>
        <v>210</v>
      </c>
      <c r="B304" s="148" t="s">
        <v>1786</v>
      </c>
      <c r="C304" s="79" t="str">
        <f t="shared" si="25"/>
        <v>Pintura esmalte sintético en paredes (friso)</v>
      </c>
      <c r="D304" s="146" t="str">
        <f t="shared" si="26"/>
        <v>m2</v>
      </c>
      <c r="E304" s="124"/>
      <c r="G304" s="213" t="s">
        <v>1354</v>
      </c>
      <c r="H304" s="265" t="s">
        <v>7</v>
      </c>
      <c r="I304" s="140"/>
      <c r="J304" s="213"/>
    </row>
    <row r="305" spans="1:10" ht="20.100000000000001" customHeight="1" x14ac:dyDescent="0.2">
      <c r="A305" s="81">
        <f t="shared" si="24"/>
        <v>210</v>
      </c>
      <c r="B305" s="148">
        <v>21</v>
      </c>
      <c r="C305" s="79" t="str">
        <f t="shared" si="25"/>
        <v xml:space="preserve"> SEÑALETICA</v>
      </c>
      <c r="D305" s="146">
        <f t="shared" si="26"/>
        <v>0</v>
      </c>
      <c r="E305" s="124"/>
      <c r="G305" s="213" t="s">
        <v>1355</v>
      </c>
      <c r="H305" s="265"/>
      <c r="I305" s="140"/>
      <c r="J305" s="213"/>
    </row>
    <row r="306" spans="1:10" ht="20.100000000000001" customHeight="1" x14ac:dyDescent="0.2">
      <c r="A306" s="81">
        <f t="shared" si="24"/>
        <v>211</v>
      </c>
      <c r="B306" s="148" t="s">
        <v>1563</v>
      </c>
      <c r="C306" s="79" t="str">
        <f t="shared" si="25"/>
        <v>Señalización</v>
      </c>
      <c r="D306" s="146" t="str">
        <f t="shared" si="26"/>
        <v>Un</v>
      </c>
      <c r="E306" s="124"/>
      <c r="G306" s="213" t="s">
        <v>1356</v>
      </c>
      <c r="H306" s="265" t="s">
        <v>1223</v>
      </c>
      <c r="I306" s="140"/>
      <c r="J306" s="213"/>
    </row>
    <row r="307" spans="1:10" ht="20.100000000000001" customHeight="1" x14ac:dyDescent="0.2">
      <c r="A307" s="81">
        <f t="shared" si="24"/>
        <v>211</v>
      </c>
      <c r="B307" s="148">
        <v>22</v>
      </c>
      <c r="C307" s="79" t="str">
        <f t="shared" si="25"/>
        <v xml:space="preserve"> OBRAS EXTERIORES</v>
      </c>
      <c r="D307" s="146">
        <f t="shared" si="26"/>
        <v>0</v>
      </c>
      <c r="E307" s="124"/>
      <c r="G307" s="213" t="s">
        <v>1357</v>
      </c>
      <c r="H307" s="265"/>
      <c r="I307" s="140"/>
      <c r="J307" s="213"/>
    </row>
    <row r="308" spans="1:10" ht="20.100000000000001" customHeight="1" x14ac:dyDescent="0.2">
      <c r="A308" s="81">
        <f t="shared" si="24"/>
        <v>211</v>
      </c>
      <c r="B308" s="148" t="s">
        <v>1787</v>
      </c>
      <c r="C308" s="79" t="str">
        <f t="shared" si="25"/>
        <v xml:space="preserve">Cercos </v>
      </c>
      <c r="D308" s="146">
        <f t="shared" si="26"/>
        <v>0</v>
      </c>
      <c r="E308" s="124"/>
      <c r="G308" s="213" t="s">
        <v>1358</v>
      </c>
      <c r="H308" s="265"/>
      <c r="I308" s="140"/>
      <c r="J308" s="213"/>
    </row>
    <row r="309" spans="1:10" ht="20.100000000000001" customHeight="1" x14ac:dyDescent="0.2">
      <c r="A309" s="81">
        <f t="shared" si="24"/>
        <v>212</v>
      </c>
      <c r="B309" s="148" t="s">
        <v>1788</v>
      </c>
      <c r="C309" s="79" t="str">
        <f t="shared" si="25"/>
        <v>Cercos Perimetrales</v>
      </c>
      <c r="D309" s="146" t="str">
        <f t="shared" si="26"/>
        <v>ml</v>
      </c>
      <c r="E309" s="124"/>
      <c r="G309" s="213" t="s">
        <v>1359</v>
      </c>
      <c r="H309" s="265" t="s">
        <v>607</v>
      </c>
      <c r="I309" s="140"/>
      <c r="J309" s="213"/>
    </row>
    <row r="310" spans="1:10" ht="20.100000000000001" customHeight="1" x14ac:dyDescent="0.2">
      <c r="A310" s="81">
        <f t="shared" si="24"/>
        <v>213</v>
      </c>
      <c r="B310" s="148" t="s">
        <v>1789</v>
      </c>
      <c r="C310" s="79" t="str">
        <f t="shared" si="25"/>
        <v>Cercos Frente</v>
      </c>
      <c r="D310" s="146" t="str">
        <f t="shared" si="26"/>
        <v>m2</v>
      </c>
      <c r="E310" s="124"/>
      <c r="G310" s="213" t="s">
        <v>1360</v>
      </c>
      <c r="H310" s="265" t="s">
        <v>7</v>
      </c>
      <c r="I310" s="140"/>
      <c r="J310" s="213"/>
    </row>
    <row r="311" spans="1:10" ht="20.100000000000001" customHeight="1" x14ac:dyDescent="0.2">
      <c r="A311" s="81">
        <f t="shared" si="24"/>
        <v>213</v>
      </c>
      <c r="B311" s="148" t="s">
        <v>1790</v>
      </c>
      <c r="C311" s="79" t="str">
        <f t="shared" si="25"/>
        <v>Equipamiento fijo</v>
      </c>
      <c r="D311" s="146">
        <f t="shared" si="26"/>
        <v>0</v>
      </c>
      <c r="E311" s="124"/>
      <c r="G311" s="213" t="s">
        <v>1361</v>
      </c>
      <c r="H311" s="265"/>
      <c r="I311" s="140"/>
      <c r="J311" s="213"/>
    </row>
    <row r="312" spans="1:10" ht="20.100000000000001" customHeight="1" x14ac:dyDescent="0.2">
      <c r="A312" s="81">
        <f t="shared" si="24"/>
        <v>214</v>
      </c>
      <c r="B312" s="148" t="s">
        <v>1791</v>
      </c>
      <c r="C312" s="79" t="str">
        <f t="shared" si="25"/>
        <v>Bancos exteriores</v>
      </c>
      <c r="D312" s="146" t="str">
        <f t="shared" si="26"/>
        <v>gl</v>
      </c>
      <c r="E312" s="124"/>
      <c r="G312" s="213" t="s">
        <v>1660</v>
      </c>
      <c r="H312" s="265" t="s">
        <v>5</v>
      </c>
      <c r="I312" s="140"/>
      <c r="J312" s="213"/>
    </row>
    <row r="313" spans="1:10" ht="20.100000000000001" customHeight="1" x14ac:dyDescent="0.2">
      <c r="A313" s="81">
        <f t="shared" si="24"/>
        <v>215</v>
      </c>
      <c r="B313" s="148" t="s">
        <v>1792</v>
      </c>
      <c r="C313" s="79" t="str">
        <f t="shared" si="25"/>
        <v>Bicicletero</v>
      </c>
      <c r="D313" s="146" t="str">
        <f t="shared" si="26"/>
        <v>gl</v>
      </c>
      <c r="E313" s="124"/>
      <c r="G313" s="213" t="s">
        <v>1749</v>
      </c>
      <c r="H313" s="265" t="s">
        <v>5</v>
      </c>
      <c r="I313" s="140"/>
      <c r="J313" s="213"/>
    </row>
    <row r="314" spans="1:10" ht="20.100000000000001" customHeight="1" x14ac:dyDescent="0.2">
      <c r="A314" s="81">
        <f t="shared" si="24"/>
        <v>216</v>
      </c>
      <c r="B314" s="148" t="s">
        <v>1793</v>
      </c>
      <c r="C314" s="79" t="str">
        <f t="shared" si="25"/>
        <v>Bebederos</v>
      </c>
      <c r="D314" s="146" t="str">
        <f t="shared" si="26"/>
        <v>Un</v>
      </c>
      <c r="E314" s="124"/>
      <c r="G314" s="213" t="s">
        <v>1750</v>
      </c>
      <c r="H314" s="265" t="s">
        <v>1223</v>
      </c>
      <c r="I314" s="140"/>
      <c r="J314" s="213"/>
    </row>
    <row r="315" spans="1:10" ht="20.100000000000001" customHeight="1" x14ac:dyDescent="0.2">
      <c r="A315" s="81">
        <f t="shared" si="24"/>
        <v>216</v>
      </c>
      <c r="B315" s="148" t="s">
        <v>1794</v>
      </c>
      <c r="C315" s="79" t="str">
        <f t="shared" si="25"/>
        <v>Parquizacion y riego</v>
      </c>
      <c r="D315" s="146">
        <f t="shared" si="26"/>
        <v>0</v>
      </c>
      <c r="E315" s="124"/>
      <c r="G315" s="213" t="s">
        <v>1362</v>
      </c>
      <c r="H315" s="265"/>
      <c r="I315" s="140"/>
      <c r="J315" s="213"/>
    </row>
    <row r="316" spans="1:10" ht="20.100000000000001" customHeight="1" x14ac:dyDescent="0.2">
      <c r="A316" s="81">
        <f t="shared" si="24"/>
        <v>217</v>
      </c>
      <c r="B316" s="148" t="s">
        <v>1795</v>
      </c>
      <c r="C316" s="79" t="str">
        <f t="shared" si="25"/>
        <v>Vegetación</v>
      </c>
      <c r="D316" s="146" t="str">
        <f t="shared" si="26"/>
        <v>gl</v>
      </c>
      <c r="E316" s="124"/>
      <c r="G316" s="213" t="s">
        <v>1751</v>
      </c>
      <c r="H316" s="265" t="s">
        <v>5</v>
      </c>
      <c r="I316" s="140"/>
      <c r="J316" s="213"/>
    </row>
    <row r="317" spans="1:10" ht="20.100000000000001" customHeight="1" x14ac:dyDescent="0.2">
      <c r="A317" s="81">
        <f t="shared" si="24"/>
        <v>217</v>
      </c>
      <c r="B317" s="148" t="s">
        <v>1796</v>
      </c>
      <c r="C317" s="79" t="str">
        <f t="shared" si="25"/>
        <v>Puentes, rampas, barandas y otros</v>
      </c>
      <c r="D317" s="146">
        <f t="shared" si="26"/>
        <v>0</v>
      </c>
      <c r="E317" s="124"/>
      <c r="G317" s="213" t="s">
        <v>1363</v>
      </c>
      <c r="H317" s="265"/>
      <c r="I317" s="140"/>
      <c r="J317" s="213"/>
    </row>
    <row r="318" spans="1:10" ht="20.100000000000001" customHeight="1" x14ac:dyDescent="0.2">
      <c r="A318" s="81">
        <f t="shared" si="24"/>
        <v>218</v>
      </c>
      <c r="B318" s="148" t="s">
        <v>1797</v>
      </c>
      <c r="C318" s="79" t="str">
        <f t="shared" si="25"/>
        <v>Puentes pasantes</v>
      </c>
      <c r="D318" s="146" t="str">
        <f t="shared" si="26"/>
        <v>m2</v>
      </c>
      <c r="E318" s="124"/>
      <c r="G318" s="213" t="s">
        <v>1364</v>
      </c>
      <c r="H318" s="265" t="s">
        <v>7</v>
      </c>
      <c r="I318" s="140"/>
      <c r="J318" s="213"/>
    </row>
    <row r="319" spans="1:10" ht="20.100000000000001" customHeight="1" x14ac:dyDescent="0.2">
      <c r="A319" s="81">
        <f t="shared" si="24"/>
        <v>219</v>
      </c>
      <c r="B319" s="148" t="s">
        <v>1798</v>
      </c>
      <c r="C319" s="79" t="str">
        <f t="shared" si="25"/>
        <v>Rampas de acceso</v>
      </c>
      <c r="D319" s="146" t="str">
        <f t="shared" si="26"/>
        <v>m2</v>
      </c>
      <c r="E319" s="124"/>
      <c r="G319" s="213" t="s">
        <v>1752</v>
      </c>
      <c r="H319" s="265" t="s">
        <v>7</v>
      </c>
      <c r="I319" s="140"/>
      <c r="J319" s="213"/>
    </row>
    <row r="320" spans="1:10" ht="20.100000000000001" customHeight="1" x14ac:dyDescent="0.2">
      <c r="A320" s="81">
        <f t="shared" si="24"/>
        <v>220</v>
      </c>
      <c r="B320" s="148" t="s">
        <v>1799</v>
      </c>
      <c r="C320" s="79" t="str">
        <f t="shared" si="25"/>
        <v>Escalones de acceso</v>
      </c>
      <c r="D320" s="146" t="str">
        <f t="shared" si="26"/>
        <v>m2</v>
      </c>
      <c r="E320" s="124"/>
      <c r="G320" s="213" t="s">
        <v>1753</v>
      </c>
      <c r="H320" s="265" t="s">
        <v>7</v>
      </c>
      <c r="I320" s="140"/>
      <c r="J320" s="213"/>
    </row>
    <row r="321" spans="1:10" ht="20.100000000000001" customHeight="1" x14ac:dyDescent="0.2">
      <c r="A321" s="81">
        <f t="shared" si="24"/>
        <v>221</v>
      </c>
      <c r="B321" s="148" t="s">
        <v>1800</v>
      </c>
      <c r="C321" s="79" t="str">
        <f t="shared" si="25"/>
        <v>Barandas de protección para escalones y rampas</v>
      </c>
      <c r="D321" s="146" t="str">
        <f t="shared" si="26"/>
        <v>gl</v>
      </c>
      <c r="E321" s="124"/>
      <c r="G321" s="213" t="s">
        <v>1754</v>
      </c>
      <c r="H321" s="265" t="s">
        <v>5</v>
      </c>
      <c r="I321" s="140"/>
      <c r="J321" s="213"/>
    </row>
    <row r="322" spans="1:10" ht="20.100000000000001" customHeight="1" x14ac:dyDescent="0.2">
      <c r="A322" s="81">
        <f t="shared" si="24"/>
        <v>221</v>
      </c>
      <c r="B322" s="148">
        <v>23</v>
      </c>
      <c r="C322" s="79" t="str">
        <f t="shared" si="25"/>
        <v xml:space="preserve"> LIMPIEZA DE OBRA</v>
      </c>
      <c r="D322" s="146">
        <f t="shared" si="26"/>
        <v>0</v>
      </c>
      <c r="E322" s="124"/>
      <c r="G322" s="213" t="s">
        <v>1365</v>
      </c>
      <c r="H322" s="265"/>
      <c r="I322" s="140"/>
      <c r="J322" s="213"/>
    </row>
    <row r="323" spans="1:10" ht="20.100000000000001" customHeight="1" x14ac:dyDescent="0.2">
      <c r="A323" s="81">
        <f t="shared" ref="A323:A338" si="27">IF(D323=0,A322,A322+1)</f>
        <v>222</v>
      </c>
      <c r="B323" s="148" t="s">
        <v>1564</v>
      </c>
      <c r="C323" s="79" t="str">
        <f t="shared" ref="C323:C338" si="28">IFERROR(VLOOKUP(J323,Tabla_Items,2,FALSE),G323)</f>
        <v>Limpieza de obra periódica de la obra y el obrador</v>
      </c>
      <c r="D323" s="146" t="str">
        <f t="shared" ref="D323:D338" si="29">IFERROR(VLOOKUP(J323,Tabla_Items,3,FALSE),H323)</f>
        <v>m2</v>
      </c>
      <c r="E323" s="124"/>
      <c r="G323" s="213" t="s">
        <v>1661</v>
      </c>
      <c r="H323" s="265" t="s">
        <v>7</v>
      </c>
      <c r="I323" s="140"/>
      <c r="J323" s="213"/>
    </row>
    <row r="324" spans="1:10" ht="20.100000000000001" customHeight="1" x14ac:dyDescent="0.2">
      <c r="A324" s="81">
        <f t="shared" si="27"/>
        <v>223</v>
      </c>
      <c r="B324" s="148" t="s">
        <v>1565</v>
      </c>
      <c r="C324" s="79" t="str">
        <f t="shared" si="28"/>
        <v>Limpieza final de la obra y el obrador</v>
      </c>
      <c r="D324" s="146" t="str">
        <f t="shared" si="29"/>
        <v>m2</v>
      </c>
      <c r="E324" s="124"/>
      <c r="G324" s="213" t="s">
        <v>1662</v>
      </c>
      <c r="H324" s="265" t="s">
        <v>7</v>
      </c>
      <c r="I324" s="140"/>
      <c r="J324" s="213"/>
    </row>
    <row r="325" spans="1:10" ht="20.100000000000001" customHeight="1" x14ac:dyDescent="0.2">
      <c r="A325" s="81">
        <f t="shared" si="27"/>
        <v>223</v>
      </c>
      <c r="B325" s="148">
        <v>24</v>
      </c>
      <c r="C325" s="79" t="str">
        <f t="shared" si="28"/>
        <v xml:space="preserve"> VARIOS</v>
      </c>
      <c r="D325" s="146">
        <f t="shared" si="29"/>
        <v>0</v>
      </c>
      <c r="E325" s="124"/>
      <c r="G325" s="213" t="s">
        <v>1366</v>
      </c>
      <c r="H325" s="265"/>
      <c r="I325" s="140"/>
      <c r="J325" s="213"/>
    </row>
    <row r="326" spans="1:10" ht="20.100000000000001" customHeight="1" x14ac:dyDescent="0.2">
      <c r="A326" s="81">
        <f t="shared" si="27"/>
        <v>223</v>
      </c>
      <c r="B326" s="148" t="s">
        <v>1566</v>
      </c>
      <c r="C326" s="79" t="str">
        <f t="shared" si="28"/>
        <v>Construcción de mástil y otros</v>
      </c>
      <c r="D326" s="146">
        <f t="shared" si="29"/>
        <v>0</v>
      </c>
      <c r="E326" s="124"/>
      <c r="G326" s="213" t="s">
        <v>1367</v>
      </c>
      <c r="H326" s="265"/>
      <c r="I326" s="140"/>
      <c r="J326" s="213"/>
    </row>
    <row r="327" spans="1:10" ht="20.100000000000001" customHeight="1" x14ac:dyDescent="0.2">
      <c r="A327" s="81">
        <f t="shared" si="27"/>
        <v>224</v>
      </c>
      <c r="B327" s="148" t="s">
        <v>1801</v>
      </c>
      <c r="C327" s="79" t="str">
        <f t="shared" si="28"/>
        <v>Mastil</v>
      </c>
      <c r="D327" s="146" t="str">
        <f t="shared" si="29"/>
        <v>Un</v>
      </c>
      <c r="E327" s="124"/>
      <c r="G327" s="213" t="s">
        <v>1663</v>
      </c>
      <c r="H327" s="265" t="s">
        <v>1223</v>
      </c>
      <c r="I327" s="140"/>
      <c r="J327" s="213"/>
    </row>
    <row r="328" spans="1:10" ht="20.100000000000001" customHeight="1" x14ac:dyDescent="0.2">
      <c r="A328" s="81">
        <f t="shared" si="27"/>
        <v>224</v>
      </c>
      <c r="B328" s="148" t="s">
        <v>1567</v>
      </c>
      <c r="C328" s="79" t="str">
        <f t="shared" si="28"/>
        <v>Otros</v>
      </c>
      <c r="D328" s="146">
        <f t="shared" si="29"/>
        <v>0</v>
      </c>
      <c r="E328" s="124"/>
      <c r="G328" s="213" t="s">
        <v>1368</v>
      </c>
      <c r="H328" s="265"/>
      <c r="I328" s="140"/>
      <c r="J328" s="213"/>
    </row>
    <row r="329" spans="1:10" ht="20.100000000000001" customHeight="1" x14ac:dyDescent="0.2">
      <c r="A329" s="81">
        <f t="shared" si="27"/>
        <v>225</v>
      </c>
      <c r="B329" s="148" t="s">
        <v>1568</v>
      </c>
      <c r="C329" s="79" t="str">
        <f t="shared" si="28"/>
        <v>Guardasillas</v>
      </c>
      <c r="D329" s="146" t="str">
        <f t="shared" si="29"/>
        <v>ml</v>
      </c>
      <c r="E329" s="124"/>
      <c r="G329" s="213" t="s">
        <v>1369</v>
      </c>
      <c r="H329" s="265" t="s">
        <v>607</v>
      </c>
      <c r="I329" s="140"/>
      <c r="J329" s="213"/>
    </row>
    <row r="330" spans="1:10" ht="20.100000000000001" customHeight="1" x14ac:dyDescent="0.2">
      <c r="A330" s="81">
        <f t="shared" si="27"/>
        <v>226</v>
      </c>
      <c r="B330" s="148" t="s">
        <v>1802</v>
      </c>
      <c r="C330" s="79" t="str">
        <f t="shared" si="28"/>
        <v>Provisión de canastos para residuos</v>
      </c>
      <c r="D330" s="146" t="str">
        <f t="shared" si="29"/>
        <v>Un</v>
      </c>
      <c r="E330" s="124"/>
      <c r="G330" s="213" t="s">
        <v>1665</v>
      </c>
      <c r="H330" s="265" t="s">
        <v>1223</v>
      </c>
      <c r="I330" s="140"/>
      <c r="J330" s="213"/>
    </row>
    <row r="331" spans="1:10" ht="20.100000000000001" customHeight="1" x14ac:dyDescent="0.2">
      <c r="A331" s="81">
        <f t="shared" si="27"/>
        <v>227</v>
      </c>
      <c r="B331" s="148" t="s">
        <v>1803</v>
      </c>
      <c r="C331" s="79" t="str">
        <f t="shared" si="28"/>
        <v>Pizarrones</v>
      </c>
      <c r="D331" s="146" t="str">
        <f t="shared" si="29"/>
        <v>Un</v>
      </c>
      <c r="E331" s="124"/>
      <c r="G331" s="213" t="s">
        <v>975</v>
      </c>
      <c r="H331" s="265" t="s">
        <v>1223</v>
      </c>
      <c r="I331" s="140"/>
      <c r="J331" s="213"/>
    </row>
    <row r="332" spans="1:10" ht="20.100000000000001" customHeight="1" x14ac:dyDescent="0.2">
      <c r="A332" s="81">
        <f t="shared" si="27"/>
        <v>228</v>
      </c>
      <c r="B332" s="148" t="s">
        <v>1804</v>
      </c>
      <c r="C332" s="79" t="str">
        <f t="shared" si="28"/>
        <v>Caja Guarda llaves</v>
      </c>
      <c r="D332" s="146" t="str">
        <f t="shared" si="29"/>
        <v>Un</v>
      </c>
      <c r="E332" s="124"/>
      <c r="G332" s="213" t="s">
        <v>1370</v>
      </c>
      <c r="H332" s="265" t="s">
        <v>1223</v>
      </c>
      <c r="I332" s="140"/>
      <c r="J332" s="213"/>
    </row>
    <row r="333" spans="1:10" ht="20.100000000000001" customHeight="1" x14ac:dyDescent="0.2">
      <c r="A333" s="81">
        <f t="shared" si="27"/>
        <v>229</v>
      </c>
      <c r="B333" s="148" t="s">
        <v>1697</v>
      </c>
      <c r="C333" s="79" t="str">
        <f t="shared" si="28"/>
        <v>Planos aprobados</v>
      </c>
      <c r="D333" s="146" t="str">
        <f t="shared" si="29"/>
        <v>gl</v>
      </c>
      <c r="E333" s="124"/>
      <c r="G333" s="213" t="s">
        <v>1371</v>
      </c>
      <c r="H333" s="265" t="s">
        <v>5</v>
      </c>
      <c r="I333" s="140"/>
      <c r="J333" s="213"/>
    </row>
    <row r="334" spans="1:10" ht="20.100000000000001" customHeight="1" x14ac:dyDescent="0.2">
      <c r="A334" s="81">
        <f t="shared" si="27"/>
        <v>229</v>
      </c>
      <c r="B334" s="148" t="s">
        <v>1569</v>
      </c>
      <c r="C334" s="79" t="str">
        <f t="shared" si="28"/>
        <v>Equipamiento mobiliario</v>
      </c>
      <c r="D334" s="146">
        <f t="shared" si="29"/>
        <v>0</v>
      </c>
      <c r="E334" s="124"/>
      <c r="G334" s="213" t="s">
        <v>1666</v>
      </c>
      <c r="H334" s="265"/>
      <c r="I334" s="140"/>
      <c r="J334" s="213"/>
    </row>
    <row r="335" spans="1:10" ht="20.100000000000001" customHeight="1" x14ac:dyDescent="0.2">
      <c r="A335" s="81">
        <f t="shared" si="27"/>
        <v>230</v>
      </c>
      <c r="B335" s="148" t="s">
        <v>1810</v>
      </c>
      <c r="C335" s="79" t="str">
        <f t="shared" si="28"/>
        <v>Mesa MC-3</v>
      </c>
      <c r="D335" s="146" t="str">
        <f t="shared" si="29"/>
        <v>Un</v>
      </c>
      <c r="E335" s="124"/>
      <c r="G335" s="213" t="s">
        <v>1825</v>
      </c>
      <c r="H335" s="265" t="s">
        <v>1223</v>
      </c>
      <c r="I335" s="140"/>
      <c r="J335" s="213"/>
    </row>
    <row r="336" spans="1:10" ht="20.100000000000001" customHeight="1" x14ac:dyDescent="0.2">
      <c r="A336" s="81">
        <f t="shared" si="27"/>
        <v>231</v>
      </c>
      <c r="B336" s="148" t="s">
        <v>1812</v>
      </c>
      <c r="C336" s="79" t="str">
        <f t="shared" si="28"/>
        <v>Silla SM1</v>
      </c>
      <c r="D336" s="146" t="str">
        <f t="shared" si="29"/>
        <v>Un</v>
      </c>
      <c r="E336" s="124"/>
      <c r="G336" s="213" t="s">
        <v>1826</v>
      </c>
      <c r="H336" s="265" t="s">
        <v>1223</v>
      </c>
      <c r="I336" s="140"/>
      <c r="J336" s="213"/>
    </row>
    <row r="337" spans="1:10" ht="20.100000000000001" customHeight="1" x14ac:dyDescent="0.2">
      <c r="A337" s="81">
        <f t="shared" si="27"/>
        <v>232</v>
      </c>
      <c r="B337" s="148" t="s">
        <v>1813</v>
      </c>
      <c r="C337" s="79" t="str">
        <f t="shared" si="28"/>
        <v>Escritorio y Silla Docente</v>
      </c>
      <c r="D337" s="146" t="str">
        <f t="shared" si="29"/>
        <v>Un</v>
      </c>
      <c r="E337" s="124"/>
      <c r="G337" s="213" t="s">
        <v>1831</v>
      </c>
      <c r="H337" s="265" t="s">
        <v>1223</v>
      </c>
      <c r="I337" s="140"/>
      <c r="J337" s="213"/>
    </row>
    <row r="338" spans="1:10" ht="20.100000000000001" customHeight="1" x14ac:dyDescent="0.2">
      <c r="A338" s="81">
        <f t="shared" si="27"/>
        <v>233</v>
      </c>
      <c r="B338" s="148" t="s">
        <v>1811</v>
      </c>
      <c r="C338" s="79" t="str">
        <f t="shared" si="28"/>
        <v>Armario Metálico</v>
      </c>
      <c r="D338" s="146" t="str">
        <f t="shared" si="29"/>
        <v>Un</v>
      </c>
      <c r="E338" s="124"/>
      <c r="G338" s="213" t="s">
        <v>1827</v>
      </c>
      <c r="H338" s="265" t="s">
        <v>1223</v>
      </c>
      <c r="I338" s="140"/>
      <c r="J338" s="213"/>
    </row>
    <row r="339" spans="1:10" ht="20.100000000000001" customHeight="1" x14ac:dyDescent="0.2">
      <c r="H339" s="140"/>
      <c r="I339" s="140"/>
    </row>
    <row r="340" spans="1:10" ht="20.100000000000001" customHeight="1" x14ac:dyDescent="0.2">
      <c r="H340" s="140"/>
      <c r="I340" s="140"/>
    </row>
    <row r="341" spans="1:10" ht="20.100000000000001" customHeight="1" x14ac:dyDescent="0.2">
      <c r="H341" s="140"/>
      <c r="I341" s="140"/>
    </row>
    <row r="342" spans="1:10" ht="20.100000000000001" customHeight="1" x14ac:dyDescent="0.2">
      <c r="H342" s="140"/>
      <c r="I342" s="140"/>
    </row>
    <row r="343" spans="1:10" ht="20.100000000000001" customHeight="1" x14ac:dyDescent="0.2">
      <c r="H343" s="140"/>
      <c r="I343" s="140"/>
    </row>
    <row r="344" spans="1:10" ht="20.100000000000001" customHeight="1" x14ac:dyDescent="0.2">
      <c r="H344" s="140"/>
      <c r="I344" s="140"/>
    </row>
    <row r="345" spans="1:10" ht="20.100000000000001" customHeight="1" x14ac:dyDescent="0.2">
      <c r="H345" s="140"/>
      <c r="I345" s="140"/>
    </row>
    <row r="346" spans="1:10" ht="20.100000000000001" customHeight="1" x14ac:dyDescent="0.2">
      <c r="H346" s="140"/>
      <c r="I346" s="140"/>
    </row>
    <row r="347" spans="1:10" ht="20.100000000000001" customHeight="1" x14ac:dyDescent="0.2">
      <c r="H347" s="140"/>
      <c r="I347" s="140"/>
    </row>
    <row r="348" spans="1:10" ht="20.100000000000001" customHeight="1" x14ac:dyDescent="0.2">
      <c r="C348" s="81">
        <v>4</v>
      </c>
      <c r="H348" s="140"/>
      <c r="I348" s="140"/>
    </row>
    <row r="349" spans="1:10" ht="20.100000000000001" customHeight="1" x14ac:dyDescent="0.2">
      <c r="H349" s="140"/>
      <c r="I349" s="140"/>
    </row>
    <row r="350" spans="1:10" ht="20.100000000000001" customHeight="1" x14ac:dyDescent="0.2">
      <c r="H350" s="140"/>
      <c r="I350" s="140"/>
    </row>
    <row r="351" spans="1:10" ht="20.100000000000001" customHeight="1" x14ac:dyDescent="0.2">
      <c r="H351" s="140"/>
      <c r="I351" s="140"/>
    </row>
    <row r="352" spans="1:10" ht="20.100000000000001" customHeight="1" x14ac:dyDescent="0.2">
      <c r="H352" s="140"/>
      <c r="I352" s="140"/>
    </row>
    <row r="353" spans="8:9" ht="20.100000000000001" customHeight="1" x14ac:dyDescent="0.2">
      <c r="H353" s="140"/>
      <c r="I353" s="140"/>
    </row>
    <row r="354" spans="8:9" ht="20.100000000000001" customHeight="1" x14ac:dyDescent="0.2">
      <c r="H354" s="140"/>
      <c r="I354" s="140"/>
    </row>
    <row r="355" spans="8:9" ht="20.100000000000001" customHeight="1" x14ac:dyDescent="0.2">
      <c r="H355" s="140"/>
      <c r="I355" s="140"/>
    </row>
    <row r="356" spans="8:9" ht="20.100000000000001" customHeight="1" x14ac:dyDescent="0.2">
      <c r="H356" s="140"/>
      <c r="I356" s="140"/>
    </row>
    <row r="357" spans="8:9" ht="20.100000000000001" customHeight="1" x14ac:dyDescent="0.2">
      <c r="H357" s="140"/>
      <c r="I357" s="140"/>
    </row>
    <row r="358" spans="8:9" ht="20.100000000000001" customHeight="1" x14ac:dyDescent="0.2">
      <c r="H358" s="140"/>
      <c r="I358" s="140"/>
    </row>
    <row r="359" spans="8:9" ht="20.100000000000001" customHeight="1" x14ac:dyDescent="0.2">
      <c r="H359" s="140"/>
      <c r="I359" s="140"/>
    </row>
    <row r="360" spans="8:9" ht="20.100000000000001" customHeight="1" x14ac:dyDescent="0.2">
      <c r="H360" s="140"/>
      <c r="I360" s="140"/>
    </row>
    <row r="361" spans="8:9" ht="20.100000000000001" customHeight="1" x14ac:dyDescent="0.2">
      <c r="H361" s="140"/>
      <c r="I361" s="140"/>
    </row>
    <row r="362" spans="8:9" ht="20.100000000000001" customHeight="1" x14ac:dyDescent="0.2">
      <c r="H362" s="140"/>
      <c r="I362" s="140"/>
    </row>
    <row r="363" spans="8:9" ht="20.100000000000001" customHeight="1" x14ac:dyDescent="0.2">
      <c r="H363" s="140"/>
      <c r="I363" s="140"/>
    </row>
    <row r="364" spans="8:9" ht="20.100000000000001" customHeight="1" x14ac:dyDescent="0.2">
      <c r="H364" s="140"/>
      <c r="I364" s="140"/>
    </row>
    <row r="365" spans="8:9" ht="20.100000000000001" customHeight="1" x14ac:dyDescent="0.2">
      <c r="H365" s="140"/>
      <c r="I365" s="140"/>
    </row>
    <row r="366" spans="8:9" ht="20.100000000000001" customHeight="1" x14ac:dyDescent="0.2">
      <c r="H366" s="140"/>
      <c r="I366" s="140"/>
    </row>
    <row r="367" spans="8:9" ht="20.100000000000001" customHeight="1" x14ac:dyDescent="0.2">
      <c r="H367" s="140"/>
      <c r="I367" s="140"/>
    </row>
    <row r="368" spans="8:9" ht="20.100000000000001" customHeight="1" x14ac:dyDescent="0.2">
      <c r="H368" s="140"/>
      <c r="I368" s="140"/>
    </row>
    <row r="369" spans="8:9" ht="20.100000000000001" customHeight="1" x14ac:dyDescent="0.2">
      <c r="H369" s="140"/>
      <c r="I369" s="140"/>
    </row>
    <row r="370" spans="8:9" ht="20.100000000000001" customHeight="1" x14ac:dyDescent="0.2">
      <c r="H370" s="140"/>
      <c r="I370" s="140"/>
    </row>
    <row r="371" spans="8:9" ht="20.100000000000001" customHeight="1" x14ac:dyDescent="0.2">
      <c r="H371" s="140"/>
      <c r="I371" s="140"/>
    </row>
    <row r="372" spans="8:9" ht="20.100000000000001" customHeight="1" x14ac:dyDescent="0.2">
      <c r="H372" s="140"/>
      <c r="I372" s="140"/>
    </row>
    <row r="373" spans="8:9" ht="20.100000000000001" customHeight="1" x14ac:dyDescent="0.2">
      <c r="H373" s="140"/>
      <c r="I373" s="140"/>
    </row>
    <row r="374" spans="8:9" ht="20.100000000000001" customHeight="1" x14ac:dyDescent="0.2">
      <c r="H374" s="140"/>
      <c r="I374" s="140"/>
    </row>
    <row r="375" spans="8:9" ht="20.100000000000001" customHeight="1" x14ac:dyDescent="0.2">
      <c r="H375" s="140"/>
      <c r="I375" s="140"/>
    </row>
    <row r="376" spans="8:9" ht="20.100000000000001" customHeight="1" x14ac:dyDescent="0.2">
      <c r="H376" s="140"/>
      <c r="I376" s="140"/>
    </row>
    <row r="377" spans="8:9" ht="20.100000000000001" customHeight="1" x14ac:dyDescent="0.2">
      <c r="H377" s="140"/>
      <c r="I377" s="140"/>
    </row>
    <row r="378" spans="8:9" ht="20.100000000000001" customHeight="1" x14ac:dyDescent="0.2">
      <c r="H378" s="140"/>
      <c r="I378" s="140"/>
    </row>
    <row r="379" spans="8:9" ht="20.100000000000001" customHeight="1" x14ac:dyDescent="0.2">
      <c r="H379" s="140"/>
      <c r="I379" s="140"/>
    </row>
    <row r="380" spans="8:9" ht="20.100000000000001" customHeight="1" x14ac:dyDescent="0.2">
      <c r="H380" s="140"/>
      <c r="I380" s="140"/>
    </row>
    <row r="381" spans="8:9" ht="20.100000000000001" customHeight="1" x14ac:dyDescent="0.2">
      <c r="H381" s="140"/>
      <c r="I381" s="140"/>
    </row>
    <row r="382" spans="8:9" ht="20.100000000000001" customHeight="1" x14ac:dyDescent="0.2">
      <c r="H382" s="140"/>
      <c r="I382" s="140"/>
    </row>
    <row r="383" spans="8:9" ht="20.100000000000001" customHeight="1" x14ac:dyDescent="0.2">
      <c r="H383" s="140"/>
      <c r="I383" s="140"/>
    </row>
    <row r="384" spans="8:9" ht="20.100000000000001" customHeight="1" x14ac:dyDescent="0.2">
      <c r="H384" s="140"/>
      <c r="I384" s="140"/>
    </row>
    <row r="385" spans="3:9" ht="20.100000000000001" customHeight="1" x14ac:dyDescent="0.2">
      <c r="H385" s="140"/>
      <c r="I385" s="140"/>
    </row>
    <row r="386" spans="3:9" ht="20.100000000000001" customHeight="1" x14ac:dyDescent="0.2">
      <c r="H386" s="140"/>
      <c r="I386" s="140"/>
    </row>
    <row r="387" spans="3:9" ht="20.100000000000001" customHeight="1" x14ac:dyDescent="0.2">
      <c r="H387" s="140"/>
      <c r="I387" s="140"/>
    </row>
    <row r="388" spans="3:9" ht="20.100000000000001" customHeight="1" x14ac:dyDescent="0.2">
      <c r="H388" s="140"/>
      <c r="I388" s="140"/>
    </row>
    <row r="389" spans="3:9" ht="20.100000000000001" customHeight="1" x14ac:dyDescent="0.2">
      <c r="H389" s="140"/>
      <c r="I389" s="140"/>
    </row>
    <row r="390" spans="3:9" ht="20.100000000000001" customHeight="1" x14ac:dyDescent="0.2">
      <c r="H390" s="140"/>
      <c r="I390" s="140"/>
    </row>
    <row r="391" spans="3:9" ht="20.100000000000001" customHeight="1" x14ac:dyDescent="0.2">
      <c r="H391" s="140"/>
      <c r="I391" s="140"/>
    </row>
    <row r="392" spans="3:9" ht="20.100000000000001" customHeight="1" x14ac:dyDescent="0.2">
      <c r="H392" s="140"/>
      <c r="I392" s="140"/>
    </row>
    <row r="393" spans="3:9" ht="20.100000000000001" customHeight="1" x14ac:dyDescent="0.2">
      <c r="H393" s="140"/>
      <c r="I393" s="140"/>
    </row>
    <row r="394" spans="3:9" ht="20.100000000000001" customHeight="1" x14ac:dyDescent="0.2">
      <c r="H394" s="140"/>
      <c r="I394" s="140"/>
    </row>
    <row r="395" spans="3:9" ht="20.100000000000001" customHeight="1" x14ac:dyDescent="0.2">
      <c r="H395" s="140"/>
      <c r="I395" s="140"/>
    </row>
    <row r="396" spans="3:9" ht="20.100000000000001" customHeight="1" x14ac:dyDescent="0.2">
      <c r="H396" s="140"/>
      <c r="I396" s="140"/>
    </row>
    <row r="397" spans="3:9" ht="20.100000000000001" customHeight="1" x14ac:dyDescent="0.2">
      <c r="H397" s="140"/>
      <c r="I397" s="140"/>
    </row>
    <row r="398" spans="3:9" ht="20.100000000000001" customHeight="1" x14ac:dyDescent="0.2">
      <c r="C398" s="81">
        <v>4</v>
      </c>
      <c r="H398" s="140"/>
      <c r="I398" s="140"/>
    </row>
    <row r="399" spans="3:9" ht="20.100000000000001" customHeight="1" x14ac:dyDescent="0.2">
      <c r="H399" s="140"/>
      <c r="I399" s="140"/>
    </row>
    <row r="400" spans="3:9" ht="20.100000000000001" customHeight="1" x14ac:dyDescent="0.2">
      <c r="H400" s="140"/>
      <c r="I400" s="140"/>
    </row>
    <row r="401" spans="8:9" ht="20.100000000000001" customHeight="1" x14ac:dyDescent="0.2">
      <c r="H401" s="140"/>
      <c r="I401" s="140"/>
    </row>
    <row r="402" spans="8:9" ht="20.100000000000001" customHeight="1" x14ac:dyDescent="0.2">
      <c r="H402" s="140"/>
      <c r="I402" s="140"/>
    </row>
    <row r="403" spans="8:9" ht="20.100000000000001" customHeight="1" x14ac:dyDescent="0.2">
      <c r="H403" s="140"/>
      <c r="I403" s="140"/>
    </row>
    <row r="404" spans="8:9" ht="20.100000000000001" customHeight="1" x14ac:dyDescent="0.2">
      <c r="H404" s="140"/>
      <c r="I404" s="140"/>
    </row>
    <row r="405" spans="8:9" ht="20.100000000000001" customHeight="1" x14ac:dyDescent="0.2">
      <c r="H405" s="140"/>
      <c r="I405" s="140"/>
    </row>
    <row r="406" spans="8:9" ht="20.100000000000001" customHeight="1" x14ac:dyDescent="0.2">
      <c r="H406" s="140"/>
      <c r="I406" s="140"/>
    </row>
    <row r="407" spans="8:9" ht="20.100000000000001" customHeight="1" x14ac:dyDescent="0.2">
      <c r="H407" s="140"/>
      <c r="I407" s="140"/>
    </row>
    <row r="408" spans="8:9" ht="20.100000000000001" customHeight="1" x14ac:dyDescent="0.2">
      <c r="H408" s="140"/>
      <c r="I408" s="140"/>
    </row>
    <row r="409" spans="8:9" ht="20.100000000000001" customHeight="1" x14ac:dyDescent="0.2">
      <c r="H409" s="140"/>
      <c r="I409" s="140"/>
    </row>
    <row r="410" spans="8:9" ht="20.100000000000001" customHeight="1" x14ac:dyDescent="0.2">
      <c r="H410" s="140"/>
      <c r="I410" s="140"/>
    </row>
    <row r="411" spans="8:9" ht="20.100000000000001" customHeight="1" x14ac:dyDescent="0.2">
      <c r="H411" s="140"/>
      <c r="I411" s="140"/>
    </row>
    <row r="412" spans="8:9" ht="20.100000000000001" customHeight="1" x14ac:dyDescent="0.2">
      <c r="H412" s="140"/>
      <c r="I412" s="140"/>
    </row>
    <row r="413" spans="8:9" ht="20.100000000000001" customHeight="1" x14ac:dyDescent="0.2">
      <c r="H413" s="140"/>
      <c r="I413" s="140"/>
    </row>
    <row r="414" spans="8:9" ht="20.100000000000001" customHeight="1" x14ac:dyDescent="0.2">
      <c r="H414" s="140"/>
      <c r="I414" s="140"/>
    </row>
    <row r="415" spans="8:9" ht="20.100000000000001" customHeight="1" x14ac:dyDescent="0.2">
      <c r="H415" s="140"/>
      <c r="I415" s="140"/>
    </row>
    <row r="416" spans="8:9" ht="20.100000000000001" customHeight="1" x14ac:dyDescent="0.2">
      <c r="H416" s="140"/>
      <c r="I416" s="140"/>
    </row>
    <row r="417" spans="8:9" ht="20.100000000000001" customHeight="1" x14ac:dyDescent="0.2">
      <c r="H417" s="140"/>
      <c r="I417" s="140"/>
    </row>
    <row r="418" spans="8:9" ht="20.100000000000001" customHeight="1" x14ac:dyDescent="0.2">
      <c r="H418" s="140"/>
      <c r="I418" s="140"/>
    </row>
    <row r="419" spans="8:9" ht="20.100000000000001" customHeight="1" x14ac:dyDescent="0.2">
      <c r="H419" s="140"/>
      <c r="I419" s="140"/>
    </row>
    <row r="420" spans="8:9" ht="20.100000000000001" customHeight="1" x14ac:dyDescent="0.2">
      <c r="H420" s="140"/>
      <c r="I420" s="140"/>
    </row>
    <row r="421" spans="8:9" ht="20.100000000000001" customHeight="1" x14ac:dyDescent="0.2">
      <c r="H421" s="140"/>
      <c r="I421" s="140"/>
    </row>
    <row r="422" spans="8:9" ht="20.100000000000001" customHeight="1" x14ac:dyDescent="0.2">
      <c r="H422" s="140"/>
      <c r="I422" s="140"/>
    </row>
    <row r="423" spans="8:9" ht="20.100000000000001" customHeight="1" x14ac:dyDescent="0.2">
      <c r="H423" s="140"/>
      <c r="I423" s="140"/>
    </row>
    <row r="424" spans="8:9" ht="20.100000000000001" customHeight="1" x14ac:dyDescent="0.2">
      <c r="H424" s="140"/>
      <c r="I424" s="140"/>
    </row>
    <row r="425" spans="8:9" ht="20.100000000000001" customHeight="1" x14ac:dyDescent="0.2">
      <c r="H425" s="140"/>
      <c r="I425" s="140"/>
    </row>
    <row r="426" spans="8:9" ht="20.100000000000001" customHeight="1" x14ac:dyDescent="0.2">
      <c r="H426" s="140"/>
      <c r="I426" s="140"/>
    </row>
    <row r="427" spans="8:9" ht="20.100000000000001" customHeight="1" x14ac:dyDescent="0.2">
      <c r="H427" s="140"/>
      <c r="I427" s="140"/>
    </row>
    <row r="428" spans="8:9" ht="20.100000000000001" customHeight="1" x14ac:dyDescent="0.2">
      <c r="H428" s="140"/>
      <c r="I428" s="140"/>
    </row>
    <row r="429" spans="8:9" ht="20.100000000000001" customHeight="1" x14ac:dyDescent="0.2">
      <c r="H429" s="140"/>
      <c r="I429" s="140"/>
    </row>
    <row r="430" spans="8:9" ht="20.100000000000001" customHeight="1" x14ac:dyDescent="0.2">
      <c r="H430" s="140"/>
      <c r="I430" s="140"/>
    </row>
    <row r="431" spans="8:9" ht="20.100000000000001" customHeight="1" x14ac:dyDescent="0.2">
      <c r="H431" s="140"/>
      <c r="I431" s="140"/>
    </row>
    <row r="432" spans="8:9" ht="20.100000000000001" customHeight="1" x14ac:dyDescent="0.2">
      <c r="H432" s="140"/>
      <c r="I432" s="140"/>
    </row>
    <row r="433" spans="3:9" ht="20.100000000000001" customHeight="1" x14ac:dyDescent="0.2">
      <c r="H433" s="140"/>
      <c r="I433" s="140"/>
    </row>
    <row r="434" spans="3:9" ht="20.100000000000001" customHeight="1" x14ac:dyDescent="0.2">
      <c r="H434" s="140"/>
      <c r="I434" s="140"/>
    </row>
    <row r="435" spans="3:9" ht="20.100000000000001" customHeight="1" x14ac:dyDescent="0.2">
      <c r="H435" s="140"/>
      <c r="I435" s="140"/>
    </row>
    <row r="436" spans="3:9" ht="20.100000000000001" customHeight="1" x14ac:dyDescent="0.2">
      <c r="H436" s="140"/>
      <c r="I436" s="140"/>
    </row>
    <row r="437" spans="3:9" ht="20.100000000000001" customHeight="1" x14ac:dyDescent="0.2">
      <c r="H437" s="140"/>
      <c r="I437" s="140"/>
    </row>
    <row r="438" spans="3:9" ht="20.100000000000001" customHeight="1" x14ac:dyDescent="0.2">
      <c r="H438" s="140"/>
      <c r="I438" s="140"/>
    </row>
    <row r="439" spans="3:9" ht="20.100000000000001" customHeight="1" x14ac:dyDescent="0.2">
      <c r="H439" s="140"/>
      <c r="I439" s="140"/>
    </row>
    <row r="440" spans="3:9" ht="20.100000000000001" customHeight="1" x14ac:dyDescent="0.2">
      <c r="H440" s="140"/>
      <c r="I440" s="140"/>
    </row>
    <row r="441" spans="3:9" ht="20.100000000000001" customHeight="1" x14ac:dyDescent="0.2">
      <c r="H441" s="140"/>
      <c r="I441" s="140"/>
    </row>
    <row r="442" spans="3:9" ht="20.100000000000001" customHeight="1" x14ac:dyDescent="0.2">
      <c r="H442" s="140"/>
      <c r="I442" s="140"/>
    </row>
    <row r="443" spans="3:9" ht="20.100000000000001" customHeight="1" x14ac:dyDescent="0.2">
      <c r="H443" s="140"/>
      <c r="I443" s="140"/>
    </row>
    <row r="444" spans="3:9" ht="20.100000000000001" customHeight="1" x14ac:dyDescent="0.2">
      <c r="H444" s="140"/>
      <c r="I444" s="140"/>
    </row>
    <row r="445" spans="3:9" ht="20.100000000000001" customHeight="1" x14ac:dyDescent="0.2">
      <c r="H445" s="140"/>
      <c r="I445" s="140"/>
    </row>
    <row r="446" spans="3:9" ht="20.100000000000001" customHeight="1" x14ac:dyDescent="0.2">
      <c r="H446" s="140"/>
      <c r="I446" s="140"/>
    </row>
    <row r="447" spans="3:9" ht="20.100000000000001" customHeight="1" x14ac:dyDescent="0.2">
      <c r="H447" s="140"/>
      <c r="I447" s="140"/>
    </row>
    <row r="448" spans="3:9" ht="20.100000000000001" customHeight="1" x14ac:dyDescent="0.2">
      <c r="C448" s="81">
        <v>4</v>
      </c>
      <c r="H448" s="140"/>
      <c r="I448" s="140"/>
    </row>
    <row r="449" spans="8:9" ht="20.100000000000001" customHeight="1" x14ac:dyDescent="0.2">
      <c r="H449" s="140"/>
      <c r="I449" s="140"/>
    </row>
    <row r="450" spans="8:9" ht="20.100000000000001" customHeight="1" x14ac:dyDescent="0.2">
      <c r="H450" s="140"/>
      <c r="I450" s="140"/>
    </row>
    <row r="451" spans="8:9" ht="20.100000000000001" customHeight="1" x14ac:dyDescent="0.2">
      <c r="H451" s="140"/>
      <c r="I451" s="140"/>
    </row>
    <row r="452" spans="8:9" ht="20.100000000000001" customHeight="1" x14ac:dyDescent="0.2">
      <c r="H452" s="140"/>
      <c r="I452" s="140"/>
    </row>
    <row r="453" spans="8:9" ht="20.100000000000001" customHeight="1" x14ac:dyDescent="0.2">
      <c r="H453" s="140"/>
      <c r="I453" s="140"/>
    </row>
    <row r="454" spans="8:9" ht="20.100000000000001" customHeight="1" x14ac:dyDescent="0.2">
      <c r="H454" s="140"/>
      <c r="I454" s="140"/>
    </row>
    <row r="455" spans="8:9" ht="20.100000000000001" customHeight="1" x14ac:dyDescent="0.2">
      <c r="H455" s="140"/>
      <c r="I455" s="140"/>
    </row>
    <row r="456" spans="8:9" ht="20.100000000000001" customHeight="1" x14ac:dyDescent="0.2">
      <c r="H456" s="140"/>
      <c r="I456" s="140"/>
    </row>
    <row r="457" spans="8:9" ht="20.100000000000001" customHeight="1" x14ac:dyDescent="0.2">
      <c r="H457" s="140"/>
      <c r="I457" s="140"/>
    </row>
    <row r="458" spans="8:9" ht="20.100000000000001" customHeight="1" x14ac:dyDescent="0.2">
      <c r="H458" s="140"/>
      <c r="I458" s="140"/>
    </row>
    <row r="459" spans="8:9" ht="20.100000000000001" customHeight="1" x14ac:dyDescent="0.2">
      <c r="H459" s="140"/>
      <c r="I459" s="140"/>
    </row>
    <row r="460" spans="8:9" ht="20.100000000000001" customHeight="1" x14ac:dyDescent="0.2">
      <c r="H460" s="140"/>
      <c r="I460" s="140"/>
    </row>
    <row r="461" spans="8:9" ht="20.100000000000001" customHeight="1" x14ac:dyDescent="0.2">
      <c r="H461" s="140"/>
      <c r="I461" s="140"/>
    </row>
    <row r="462" spans="8:9" ht="20.100000000000001" customHeight="1" x14ac:dyDescent="0.2">
      <c r="H462" s="140"/>
      <c r="I462" s="140"/>
    </row>
    <row r="463" spans="8:9" ht="20.100000000000001" customHeight="1" x14ac:dyDescent="0.2">
      <c r="H463" s="140"/>
      <c r="I463" s="140"/>
    </row>
    <row r="464" spans="8:9" ht="20.100000000000001" customHeight="1" x14ac:dyDescent="0.2">
      <c r="H464" s="140"/>
      <c r="I464" s="140"/>
    </row>
    <row r="465" spans="8:9" ht="20.100000000000001" customHeight="1" x14ac:dyDescent="0.2">
      <c r="H465" s="140"/>
      <c r="I465" s="140"/>
    </row>
    <row r="466" spans="8:9" ht="20.100000000000001" customHeight="1" x14ac:dyDescent="0.2">
      <c r="H466" s="140"/>
      <c r="I466" s="140"/>
    </row>
    <row r="467" spans="8:9" ht="20.100000000000001" customHeight="1" x14ac:dyDescent="0.2">
      <c r="H467" s="140"/>
      <c r="I467" s="140"/>
    </row>
    <row r="468" spans="8:9" ht="20.100000000000001" customHeight="1" x14ac:dyDescent="0.2">
      <c r="H468" s="140"/>
      <c r="I468" s="140"/>
    </row>
    <row r="469" spans="8:9" ht="20.100000000000001" customHeight="1" x14ac:dyDescent="0.2">
      <c r="H469" s="140"/>
      <c r="I469" s="140"/>
    </row>
    <row r="470" spans="8:9" ht="20.100000000000001" customHeight="1" x14ac:dyDescent="0.2">
      <c r="H470" s="140"/>
      <c r="I470" s="140"/>
    </row>
    <row r="471" spans="8:9" ht="20.100000000000001" customHeight="1" x14ac:dyDescent="0.2">
      <c r="H471" s="140"/>
      <c r="I471" s="140"/>
    </row>
    <row r="472" spans="8:9" ht="20.100000000000001" customHeight="1" x14ac:dyDescent="0.2">
      <c r="H472" s="140"/>
      <c r="I472" s="140"/>
    </row>
    <row r="473" spans="8:9" ht="20.100000000000001" customHeight="1" x14ac:dyDescent="0.2">
      <c r="H473" s="140"/>
      <c r="I473" s="140"/>
    </row>
    <row r="474" spans="8:9" ht="20.100000000000001" customHeight="1" x14ac:dyDescent="0.2">
      <c r="H474" s="140"/>
      <c r="I474" s="140"/>
    </row>
    <row r="475" spans="8:9" ht="20.100000000000001" customHeight="1" x14ac:dyDescent="0.2">
      <c r="H475" s="140"/>
      <c r="I475" s="140"/>
    </row>
    <row r="476" spans="8:9" ht="20.100000000000001" customHeight="1" x14ac:dyDescent="0.2">
      <c r="H476" s="140"/>
      <c r="I476" s="140"/>
    </row>
    <row r="477" spans="8:9" ht="20.100000000000001" customHeight="1" x14ac:dyDescent="0.2">
      <c r="H477" s="140"/>
      <c r="I477" s="140"/>
    </row>
    <row r="478" spans="8:9" ht="20.100000000000001" customHeight="1" x14ac:dyDescent="0.2">
      <c r="H478" s="140"/>
      <c r="I478" s="140"/>
    </row>
    <row r="479" spans="8:9" ht="20.100000000000001" customHeight="1" x14ac:dyDescent="0.2">
      <c r="H479" s="140"/>
      <c r="I479" s="140"/>
    </row>
    <row r="480" spans="8:9" ht="20.100000000000001" customHeight="1" x14ac:dyDescent="0.2">
      <c r="H480" s="140"/>
      <c r="I480" s="140"/>
    </row>
    <row r="481" spans="8:9" ht="20.100000000000001" customHeight="1" x14ac:dyDescent="0.2">
      <c r="H481" s="140"/>
      <c r="I481" s="140"/>
    </row>
    <row r="482" spans="8:9" ht="20.100000000000001" customHeight="1" x14ac:dyDescent="0.2">
      <c r="H482" s="140"/>
      <c r="I482" s="140"/>
    </row>
    <row r="483" spans="8:9" ht="20.100000000000001" customHeight="1" x14ac:dyDescent="0.2">
      <c r="H483" s="140"/>
      <c r="I483" s="140"/>
    </row>
    <row r="484" spans="8:9" ht="20.100000000000001" customHeight="1" x14ac:dyDescent="0.2">
      <c r="H484" s="140"/>
      <c r="I484" s="140"/>
    </row>
    <row r="485" spans="8:9" ht="20.100000000000001" customHeight="1" x14ac:dyDescent="0.2">
      <c r="H485" s="140"/>
      <c r="I485" s="140"/>
    </row>
    <row r="486" spans="8:9" ht="20.100000000000001" customHeight="1" x14ac:dyDescent="0.2">
      <c r="H486" s="140"/>
      <c r="I486" s="140"/>
    </row>
    <row r="487" spans="8:9" ht="20.100000000000001" customHeight="1" x14ac:dyDescent="0.2">
      <c r="H487" s="140"/>
      <c r="I487" s="140"/>
    </row>
    <row r="488" spans="8:9" ht="20.100000000000001" customHeight="1" x14ac:dyDescent="0.2">
      <c r="H488" s="140"/>
      <c r="I488" s="140"/>
    </row>
    <row r="489" spans="8:9" ht="20.100000000000001" customHeight="1" x14ac:dyDescent="0.2">
      <c r="H489" s="140"/>
      <c r="I489" s="140"/>
    </row>
    <row r="490" spans="8:9" ht="20.100000000000001" customHeight="1" x14ac:dyDescent="0.2">
      <c r="H490" s="140"/>
      <c r="I490" s="140"/>
    </row>
    <row r="491" spans="8:9" ht="20.100000000000001" customHeight="1" x14ac:dyDescent="0.2">
      <c r="H491" s="140"/>
      <c r="I491" s="140"/>
    </row>
    <row r="492" spans="8:9" ht="20.100000000000001" customHeight="1" x14ac:dyDescent="0.2">
      <c r="H492" s="140"/>
      <c r="I492" s="140"/>
    </row>
    <row r="493" spans="8:9" ht="20.100000000000001" customHeight="1" x14ac:dyDescent="0.2">
      <c r="H493" s="140"/>
      <c r="I493" s="140"/>
    </row>
    <row r="494" spans="8:9" ht="20.100000000000001" customHeight="1" x14ac:dyDescent="0.2">
      <c r="H494" s="140"/>
      <c r="I494" s="140"/>
    </row>
    <row r="495" spans="8:9" ht="20.100000000000001" customHeight="1" x14ac:dyDescent="0.2">
      <c r="H495" s="140"/>
      <c r="I495" s="140"/>
    </row>
    <row r="496" spans="8:9" ht="20.100000000000001" customHeight="1" x14ac:dyDescent="0.2">
      <c r="H496" s="140"/>
      <c r="I496" s="140"/>
    </row>
    <row r="497" spans="3:9" ht="20.100000000000001" customHeight="1" x14ac:dyDescent="0.2">
      <c r="H497" s="140"/>
      <c r="I497" s="140"/>
    </row>
    <row r="498" spans="3:9" ht="20.100000000000001" customHeight="1" x14ac:dyDescent="0.2">
      <c r="C498" s="81">
        <v>5</v>
      </c>
      <c r="H498" s="140"/>
      <c r="I498" s="140"/>
    </row>
    <row r="499" spans="3:9" ht="20.100000000000001" customHeight="1" x14ac:dyDescent="0.2">
      <c r="H499" s="140"/>
      <c r="I499" s="140"/>
    </row>
    <row r="500" spans="3:9" ht="20.100000000000001" customHeight="1" x14ac:dyDescent="0.2">
      <c r="H500" s="140"/>
      <c r="I500" s="140"/>
    </row>
    <row r="501" spans="3:9" ht="20.100000000000001" customHeight="1" x14ac:dyDescent="0.2">
      <c r="H501" s="140"/>
      <c r="I501" s="140"/>
    </row>
    <row r="502" spans="3:9" ht="20.100000000000001" customHeight="1" x14ac:dyDescent="0.2">
      <c r="H502" s="140"/>
      <c r="I502" s="140"/>
    </row>
    <row r="503" spans="3:9" ht="20.100000000000001" customHeight="1" x14ac:dyDescent="0.2">
      <c r="H503" s="140"/>
      <c r="I503" s="140"/>
    </row>
    <row r="504" spans="3:9" ht="20.100000000000001" customHeight="1" x14ac:dyDescent="0.2">
      <c r="H504" s="140"/>
      <c r="I504" s="140"/>
    </row>
    <row r="505" spans="3:9" ht="20.100000000000001" customHeight="1" x14ac:dyDescent="0.2">
      <c r="H505" s="140"/>
      <c r="I505" s="140"/>
    </row>
    <row r="506" spans="3:9" ht="20.100000000000001" customHeight="1" x14ac:dyDescent="0.2">
      <c r="H506" s="140"/>
      <c r="I506" s="140"/>
    </row>
    <row r="507" spans="3:9" ht="20.100000000000001" customHeight="1" x14ac:dyDescent="0.2">
      <c r="H507" s="140"/>
      <c r="I507" s="140"/>
    </row>
    <row r="508" spans="3:9" ht="20.100000000000001" customHeight="1" x14ac:dyDescent="0.2">
      <c r="H508" s="140"/>
      <c r="I508" s="140"/>
    </row>
    <row r="509" spans="3:9" ht="20.100000000000001" customHeight="1" x14ac:dyDescent="0.2">
      <c r="H509" s="140"/>
      <c r="I509" s="140"/>
    </row>
    <row r="510" spans="3:9" ht="20.100000000000001" customHeight="1" x14ac:dyDescent="0.2">
      <c r="H510" s="140"/>
      <c r="I510" s="140"/>
    </row>
    <row r="511" spans="3:9" ht="20.100000000000001" customHeight="1" x14ac:dyDescent="0.2">
      <c r="H511" s="140"/>
      <c r="I511" s="140"/>
    </row>
    <row r="512" spans="3:9" ht="20.100000000000001" customHeight="1" x14ac:dyDescent="0.2">
      <c r="H512" s="140"/>
      <c r="I512" s="140"/>
    </row>
    <row r="513" spans="8:9" ht="20.100000000000001" customHeight="1" x14ac:dyDescent="0.2">
      <c r="H513" s="140"/>
      <c r="I513" s="140"/>
    </row>
    <row r="514" spans="8:9" ht="20.100000000000001" customHeight="1" x14ac:dyDescent="0.2">
      <c r="H514" s="140"/>
      <c r="I514" s="140"/>
    </row>
    <row r="515" spans="8:9" ht="20.100000000000001" customHeight="1" x14ac:dyDescent="0.2">
      <c r="H515" s="140"/>
      <c r="I515" s="140"/>
    </row>
    <row r="516" spans="8:9" ht="20.100000000000001" customHeight="1" x14ac:dyDescent="0.2">
      <c r="H516" s="140"/>
      <c r="I516" s="140"/>
    </row>
    <row r="517" spans="8:9" ht="20.100000000000001" customHeight="1" x14ac:dyDescent="0.2">
      <c r="H517" s="140"/>
      <c r="I517" s="140"/>
    </row>
    <row r="518" spans="8:9" ht="20.100000000000001" customHeight="1" x14ac:dyDescent="0.2">
      <c r="H518" s="140"/>
      <c r="I518" s="140"/>
    </row>
    <row r="519" spans="8:9" ht="20.100000000000001" customHeight="1" x14ac:dyDescent="0.2">
      <c r="H519" s="140"/>
      <c r="I519" s="140"/>
    </row>
    <row r="520" spans="8:9" ht="20.100000000000001" customHeight="1" x14ac:dyDescent="0.2">
      <c r="H520" s="140"/>
      <c r="I520" s="140"/>
    </row>
    <row r="521" spans="8:9" ht="20.100000000000001" customHeight="1" x14ac:dyDescent="0.2">
      <c r="H521" s="140"/>
      <c r="I521" s="140"/>
    </row>
    <row r="522" spans="8:9" ht="20.100000000000001" customHeight="1" x14ac:dyDescent="0.2">
      <c r="H522" s="140"/>
      <c r="I522" s="140"/>
    </row>
    <row r="523" spans="8:9" ht="20.100000000000001" customHeight="1" x14ac:dyDescent="0.2">
      <c r="H523" s="140"/>
      <c r="I523" s="140"/>
    </row>
    <row r="524" spans="8:9" ht="20.100000000000001" customHeight="1" x14ac:dyDescent="0.2">
      <c r="H524" s="140"/>
      <c r="I524" s="140"/>
    </row>
    <row r="525" spans="8:9" ht="20.100000000000001" customHeight="1" x14ac:dyDescent="0.2">
      <c r="H525" s="140"/>
      <c r="I525" s="140"/>
    </row>
    <row r="526" spans="8:9" ht="20.100000000000001" customHeight="1" x14ac:dyDescent="0.2">
      <c r="H526" s="140"/>
      <c r="I526" s="140"/>
    </row>
    <row r="527" spans="8:9" ht="20.100000000000001" customHeight="1" x14ac:dyDescent="0.2">
      <c r="H527" s="140"/>
      <c r="I527" s="140"/>
    </row>
    <row r="528" spans="8:9" ht="20.100000000000001" customHeight="1" x14ac:dyDescent="0.2">
      <c r="H528" s="140"/>
      <c r="I528" s="140"/>
    </row>
    <row r="529" spans="8:9" ht="20.100000000000001" customHeight="1" x14ac:dyDescent="0.2">
      <c r="H529" s="140"/>
      <c r="I529" s="140"/>
    </row>
    <row r="530" spans="8:9" ht="20.100000000000001" customHeight="1" x14ac:dyDescent="0.2">
      <c r="H530" s="140"/>
      <c r="I530" s="140"/>
    </row>
    <row r="531" spans="8:9" ht="20.100000000000001" customHeight="1" x14ac:dyDescent="0.2">
      <c r="H531" s="140"/>
      <c r="I531" s="140"/>
    </row>
    <row r="532" spans="8:9" ht="20.100000000000001" customHeight="1" x14ac:dyDescent="0.2">
      <c r="H532" s="140"/>
      <c r="I532" s="140"/>
    </row>
    <row r="533" spans="8:9" ht="20.100000000000001" customHeight="1" x14ac:dyDescent="0.2">
      <c r="H533" s="140"/>
      <c r="I533" s="140"/>
    </row>
    <row r="534" spans="8:9" ht="20.100000000000001" customHeight="1" x14ac:dyDescent="0.2">
      <c r="H534" s="140"/>
      <c r="I534" s="140"/>
    </row>
    <row r="535" spans="8:9" ht="20.100000000000001" customHeight="1" x14ac:dyDescent="0.2">
      <c r="H535" s="140"/>
      <c r="I535" s="140"/>
    </row>
    <row r="536" spans="8:9" ht="20.100000000000001" customHeight="1" x14ac:dyDescent="0.2">
      <c r="H536" s="140"/>
      <c r="I536" s="140"/>
    </row>
    <row r="537" spans="8:9" ht="20.100000000000001" customHeight="1" x14ac:dyDescent="0.2">
      <c r="H537" s="140"/>
      <c r="I537" s="140"/>
    </row>
    <row r="538" spans="8:9" ht="20.100000000000001" customHeight="1" x14ac:dyDescent="0.2">
      <c r="H538" s="140"/>
      <c r="I538" s="140"/>
    </row>
    <row r="539" spans="8:9" ht="20.100000000000001" customHeight="1" x14ac:dyDescent="0.2">
      <c r="H539" s="140"/>
      <c r="I539" s="140"/>
    </row>
    <row r="540" spans="8:9" ht="20.100000000000001" customHeight="1" x14ac:dyDescent="0.2">
      <c r="H540" s="140"/>
      <c r="I540" s="140"/>
    </row>
    <row r="541" spans="8:9" ht="20.100000000000001" customHeight="1" x14ac:dyDescent="0.2">
      <c r="H541" s="140"/>
      <c r="I541" s="140"/>
    </row>
    <row r="542" spans="8:9" ht="20.100000000000001" customHeight="1" x14ac:dyDescent="0.2">
      <c r="H542" s="140"/>
      <c r="I542" s="140"/>
    </row>
    <row r="543" spans="8:9" ht="20.100000000000001" customHeight="1" x14ac:dyDescent="0.2">
      <c r="H543" s="140"/>
      <c r="I543" s="140"/>
    </row>
    <row r="544" spans="8:9" ht="20.100000000000001" customHeight="1" x14ac:dyDescent="0.2">
      <c r="H544" s="140"/>
      <c r="I544" s="140"/>
    </row>
    <row r="545" spans="3:9" ht="20.100000000000001" customHeight="1" x14ac:dyDescent="0.2">
      <c r="H545" s="140"/>
      <c r="I545" s="140"/>
    </row>
    <row r="546" spans="3:9" ht="20.100000000000001" customHeight="1" x14ac:dyDescent="0.2">
      <c r="H546" s="140"/>
      <c r="I546" s="140"/>
    </row>
    <row r="547" spans="3:9" ht="20.100000000000001" customHeight="1" x14ac:dyDescent="0.2">
      <c r="H547" s="140"/>
      <c r="I547" s="140"/>
    </row>
    <row r="548" spans="3:9" ht="20.100000000000001" customHeight="1" x14ac:dyDescent="0.2">
      <c r="C548" s="81">
        <v>5</v>
      </c>
    </row>
    <row r="598" spans="3:3" ht="20.100000000000001" customHeight="1" x14ac:dyDescent="0.2">
      <c r="C598" s="81">
        <v>5</v>
      </c>
    </row>
    <row r="648" spans="3:3" ht="20.100000000000001" customHeight="1" x14ac:dyDescent="0.2">
      <c r="C648" s="81">
        <v>5</v>
      </c>
    </row>
    <row r="698" spans="3:3" ht="20.100000000000001" customHeight="1" x14ac:dyDescent="0.2">
      <c r="C698" s="81">
        <v>5</v>
      </c>
    </row>
    <row r="748" spans="3:3" ht="20.100000000000001" customHeight="1" x14ac:dyDescent="0.2">
      <c r="C748" s="81">
        <v>5</v>
      </c>
    </row>
    <row r="798" spans="3:3" ht="20.100000000000001" customHeight="1" x14ac:dyDescent="0.2">
      <c r="C798" s="81">
        <v>5</v>
      </c>
    </row>
    <row r="848" spans="3:3" ht="20.100000000000001" customHeight="1" x14ac:dyDescent="0.2">
      <c r="C848" s="81">
        <v>5</v>
      </c>
    </row>
    <row r="898" spans="3:3" ht="20.100000000000001" customHeight="1" x14ac:dyDescent="0.2">
      <c r="C898" s="81">
        <v>5</v>
      </c>
    </row>
    <row r="948" spans="3:3" ht="20.100000000000001" customHeight="1" x14ac:dyDescent="0.2">
      <c r="C948" s="81">
        <v>5</v>
      </c>
    </row>
    <row r="998" spans="3:3" ht="20.100000000000001" customHeight="1" x14ac:dyDescent="0.2">
      <c r="C998" s="81">
        <v>5</v>
      </c>
    </row>
    <row r="1048" spans="3:3" ht="20.100000000000001" customHeight="1" x14ac:dyDescent="0.2">
      <c r="C1048" s="81">
        <v>5</v>
      </c>
    </row>
    <row r="1049" spans="3:3" ht="20.100000000000001" customHeight="1" x14ac:dyDescent="0.2">
      <c r="C1049" s="81" t="str">
        <f>Datos!B50</f>
        <v>2.2</v>
      </c>
    </row>
    <row r="1098" spans="3:3" ht="20.100000000000001" customHeight="1" x14ac:dyDescent="0.2">
      <c r="C1098" s="81">
        <v>5</v>
      </c>
    </row>
    <row r="1099" spans="3:3" ht="20.100000000000001" customHeight="1" x14ac:dyDescent="0.2">
      <c r="C1099" s="81">
        <f>Datos!B51</f>
        <v>3</v>
      </c>
    </row>
    <row r="1148" spans="3:3" ht="20.100000000000001" customHeight="1" x14ac:dyDescent="0.2">
      <c r="C1148" s="81">
        <v>5</v>
      </c>
    </row>
    <row r="1149" spans="3:3" ht="20.100000000000001" customHeight="1" x14ac:dyDescent="0.2">
      <c r="C1149" s="81" t="str">
        <f>Datos!B52</f>
        <v>3.1</v>
      </c>
    </row>
    <row r="1198" spans="3:3" ht="20.100000000000001" customHeight="1" x14ac:dyDescent="0.2">
      <c r="C1198" s="81">
        <v>5</v>
      </c>
    </row>
    <row r="1199" spans="3:3" ht="20.100000000000001" customHeight="1" x14ac:dyDescent="0.2">
      <c r="C1199" s="81" t="str">
        <f>Datos!B53</f>
        <v>3.1.1</v>
      </c>
    </row>
    <row r="1249" spans="3:3" ht="20.100000000000001" customHeight="1" x14ac:dyDescent="0.2">
      <c r="C1249" s="81" t="str">
        <f>Datos!B54</f>
        <v>3.1.2</v>
      </c>
    </row>
    <row r="1298" spans="3:3" ht="20.100000000000001" customHeight="1" x14ac:dyDescent="0.2">
      <c r="C1298" s="81">
        <v>7</v>
      </c>
    </row>
    <row r="1299" spans="3:3" ht="20.100000000000001" customHeight="1" x14ac:dyDescent="0.2">
      <c r="C1299" s="81" t="str">
        <f>Datos!B56</f>
        <v>3.1.4</v>
      </c>
    </row>
    <row r="1349" spans="3:3" ht="20.100000000000001" customHeight="1" x14ac:dyDescent="0.2">
      <c r="C1349" s="81" t="str">
        <f>Datos!B57</f>
        <v>3.1.5</v>
      </c>
    </row>
    <row r="1398" spans="3:3" ht="20.100000000000001" customHeight="1" x14ac:dyDescent="0.2">
      <c r="C1398" s="81">
        <v>8</v>
      </c>
    </row>
    <row r="1399" spans="3:3" ht="20.100000000000001" customHeight="1" x14ac:dyDescent="0.2">
      <c r="C1399" s="81" t="str">
        <f>Datos!B59</f>
        <v>3.1.7</v>
      </c>
    </row>
    <row r="1448" spans="3:3" ht="20.100000000000001" customHeight="1" x14ac:dyDescent="0.2">
      <c r="C1448" s="81">
        <v>8</v>
      </c>
    </row>
    <row r="1449" spans="3:3" ht="20.100000000000001" customHeight="1" x14ac:dyDescent="0.2">
      <c r="C1449" s="81" t="str">
        <f>Datos!B60</f>
        <v>3.1.8</v>
      </c>
    </row>
    <row r="1498" spans="3:3" ht="20.100000000000001" customHeight="1" x14ac:dyDescent="0.2">
      <c r="C1498" s="81">
        <v>8</v>
      </c>
    </row>
    <row r="1499" spans="3:3" ht="20.100000000000001" customHeight="1" x14ac:dyDescent="0.2">
      <c r="C1499" s="81" t="str">
        <f>Datos!B61</f>
        <v>3.1.9</v>
      </c>
    </row>
    <row r="1548" spans="3:3" ht="20.100000000000001" customHeight="1" x14ac:dyDescent="0.2">
      <c r="C1548" s="81">
        <v>8</v>
      </c>
    </row>
    <row r="1549" spans="3:3" ht="20.100000000000001" customHeight="1" x14ac:dyDescent="0.2">
      <c r="C1549" s="81" t="str">
        <f>Datos!B62</f>
        <v>3.1.10</v>
      </c>
    </row>
    <row r="1598" spans="3:3" ht="20.100000000000001" customHeight="1" x14ac:dyDescent="0.2">
      <c r="C1598" s="81">
        <v>8</v>
      </c>
    </row>
    <row r="1599" spans="3:3" ht="20.100000000000001" customHeight="1" x14ac:dyDescent="0.2">
      <c r="C1599" s="81" t="str">
        <f>Datos!B63</f>
        <v>3.2</v>
      </c>
    </row>
    <row r="1649" spans="3:3" ht="20.100000000000001" customHeight="1" x14ac:dyDescent="0.2">
      <c r="C1649" s="81" t="str">
        <f>Datos!B64</f>
        <v>3.2.1</v>
      </c>
    </row>
    <row r="1699" spans="3:3" ht="20.100000000000001" customHeight="1" x14ac:dyDescent="0.2">
      <c r="C1699" s="81" t="str">
        <f>Datos!B65</f>
        <v>3.2.2</v>
      </c>
    </row>
    <row r="1749" spans="3:3" ht="20.100000000000001" customHeight="1" x14ac:dyDescent="0.2">
      <c r="C1749" s="81" t="str">
        <f>Datos!B66</f>
        <v>3.2.4</v>
      </c>
    </row>
    <row r="1798" spans="3:3" ht="20.100000000000001" customHeight="1" x14ac:dyDescent="0.2">
      <c r="C1798" s="81">
        <v>12</v>
      </c>
    </row>
    <row r="1799" spans="3:3" ht="20.100000000000001" customHeight="1" x14ac:dyDescent="0.2">
      <c r="C1799" s="81" t="str">
        <f>Datos!B68</f>
        <v>4.1</v>
      </c>
    </row>
    <row r="1848" spans="3:3" ht="20.100000000000001" customHeight="1" x14ac:dyDescent="0.2">
      <c r="C1848" s="81">
        <v>12</v>
      </c>
    </row>
    <row r="1849" spans="3:3" ht="20.100000000000001" customHeight="1" x14ac:dyDescent="0.2">
      <c r="C1849" s="81" t="str">
        <f>Datos!B69</f>
        <v>4.1.3</v>
      </c>
    </row>
    <row r="1898" spans="3:3" ht="20.100000000000001" customHeight="1" x14ac:dyDescent="0.2">
      <c r="C1898" s="81">
        <v>12</v>
      </c>
    </row>
    <row r="1899" spans="3:3" ht="20.100000000000001" customHeight="1" x14ac:dyDescent="0.2">
      <c r="C1899" s="81" t="str">
        <f>Datos!B70</f>
        <v>4.2</v>
      </c>
    </row>
    <row r="1948" spans="3:3" ht="20.100000000000001" customHeight="1" x14ac:dyDescent="0.2">
      <c r="C1948" s="81">
        <v>12</v>
      </c>
    </row>
    <row r="1949" spans="3:3" ht="20.100000000000001" customHeight="1" x14ac:dyDescent="0.2">
      <c r="C1949" s="81" t="str">
        <f>Datos!B71</f>
        <v>4.2.2</v>
      </c>
    </row>
    <row r="1998" spans="3:3" ht="20.100000000000001" customHeight="1" x14ac:dyDescent="0.2">
      <c r="C1998" s="81">
        <v>12</v>
      </c>
    </row>
    <row r="1999" spans="3:3" ht="20.100000000000001" customHeight="1" x14ac:dyDescent="0.2">
      <c r="C1999" s="81" t="str">
        <f>Datos!B72</f>
        <v>4.4</v>
      </c>
    </row>
    <row r="2048" spans="3:3" ht="20.100000000000001" customHeight="1" x14ac:dyDescent="0.2">
      <c r="C2048" s="81">
        <v>13</v>
      </c>
    </row>
    <row r="2049" spans="3:3" ht="20.100000000000001" customHeight="1" x14ac:dyDescent="0.2">
      <c r="C2049" s="81" t="str">
        <f>Datos!B74</f>
        <v>4.5</v>
      </c>
    </row>
    <row r="2098" spans="3:3" ht="20.100000000000001" customHeight="1" x14ac:dyDescent="0.2">
      <c r="C2098" s="81">
        <v>13</v>
      </c>
    </row>
    <row r="2099" spans="3:3" ht="20.100000000000001" customHeight="1" x14ac:dyDescent="0.2">
      <c r="C2099" s="81" t="str">
        <f>Datos!B75</f>
        <v>4.5.1</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38">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38">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10"/>
  <sheetViews>
    <sheetView showGridLines="0" showZeros="0" view="pageBreakPreview" topLeftCell="A327" zoomScale="90" zoomScaleNormal="90" zoomScaleSheetLayoutView="90" workbookViewId="0">
      <selection activeCell="C331" sqref="C331"/>
    </sheetView>
  </sheetViews>
  <sheetFormatPr baseColWidth="10" defaultColWidth="11.42578125" defaultRowHeight="12.75" x14ac:dyDescent="0.2"/>
  <cols>
    <col min="1" max="1" width="8.7109375" style="151" customWidth="1"/>
    <col min="2" max="3" width="30.7109375" style="151" customWidth="1"/>
    <col min="4" max="4" width="6.7109375" style="151" customWidth="1"/>
    <col min="5" max="5" width="10.7109375" style="151" customWidth="1"/>
    <col min="6" max="7" width="17.7109375" style="151" customWidth="1"/>
    <col min="8" max="8" width="22.7109375" style="151" customWidth="1"/>
    <col min="9" max="9" width="14.7109375" style="151" customWidth="1"/>
    <col min="10" max="16384" width="11.42578125" style="151"/>
  </cols>
  <sheetData>
    <row r="1" spans="1:9" ht="20.100000000000001" customHeight="1" x14ac:dyDescent="0.2">
      <c r="A1" s="150" t="s">
        <v>11</v>
      </c>
      <c r="B1" s="150"/>
      <c r="C1" s="150" t="str">
        <f>Comitente</f>
        <v>SUBSECRETARIA DE ARQUITECTURA</v>
      </c>
      <c r="D1" s="150"/>
      <c r="E1" s="150"/>
      <c r="F1" s="150"/>
      <c r="G1" s="150"/>
      <c r="I1" s="152"/>
    </row>
    <row r="2" spans="1:9" s="111" customFormat="1" ht="20.100000000000001" customHeight="1" x14ac:dyDescent="0.2">
      <c r="A2" s="153" t="s">
        <v>12</v>
      </c>
      <c r="B2" s="153"/>
      <c r="C2" s="150" t="str">
        <f>Obra</f>
        <v>ESCUELA SECUNDARIA ULLUM</v>
      </c>
      <c r="D2" s="154"/>
      <c r="E2" s="154"/>
      <c r="F2" s="154"/>
      <c r="G2" s="154"/>
      <c r="I2" s="154"/>
    </row>
    <row r="3" spans="1:9" s="111" customFormat="1" ht="20.100000000000001" customHeight="1" x14ac:dyDescent="0.2">
      <c r="A3" s="153" t="s">
        <v>16</v>
      </c>
      <c r="B3" s="153"/>
      <c r="C3" s="155" t="str">
        <f>Ubicación</f>
        <v>ULLUM - SAN JUAN</v>
      </c>
      <c r="D3" s="155"/>
      <c r="E3" s="155"/>
      <c r="F3" s="155"/>
      <c r="G3" s="155"/>
      <c r="I3" s="155"/>
    </row>
    <row r="4" spans="1:9" s="111" customFormat="1" ht="20.100000000000001" customHeight="1" x14ac:dyDescent="0.2">
      <c r="A4" s="153" t="s">
        <v>15</v>
      </c>
      <c r="B4" s="156"/>
      <c r="C4" s="157">
        <f>Licitación_N°</f>
        <v>0</v>
      </c>
    </row>
    <row r="5" spans="1:9" s="111" customFormat="1" ht="20.100000000000001" customHeight="1" x14ac:dyDescent="0.2">
      <c r="A5" s="153" t="s">
        <v>36</v>
      </c>
      <c r="B5" s="156"/>
      <c r="C5" s="158">
        <f>Expediente_N°</f>
        <v>0</v>
      </c>
    </row>
    <row r="6" spans="1:9" s="111" customFormat="1" ht="20.100000000000001" customHeight="1" x14ac:dyDescent="0.2">
      <c r="A6" s="153" t="s">
        <v>18</v>
      </c>
      <c r="B6" s="156"/>
      <c r="C6" s="159">
        <f>P_Oficial</f>
        <v>135255227.97999999</v>
      </c>
    </row>
    <row r="7" spans="1:9" s="111" customFormat="1" ht="20.100000000000001" customHeight="1" x14ac:dyDescent="0.2">
      <c r="A7" s="153" t="s">
        <v>990</v>
      </c>
      <c r="B7" s="156"/>
      <c r="C7" s="160">
        <f>Anticipo_Financiero</f>
        <v>0</v>
      </c>
    </row>
    <row r="8" spans="1:9" s="111" customFormat="1" ht="20.100000000000001" customHeight="1" x14ac:dyDescent="0.2">
      <c r="A8" s="153" t="s">
        <v>989</v>
      </c>
      <c r="B8" s="156"/>
      <c r="C8" s="161">
        <f>Fecha_Base</f>
        <v>0</v>
      </c>
    </row>
    <row r="9" spans="1:9" s="111" customFormat="1" ht="20.100000000000001" customHeight="1" x14ac:dyDescent="0.2">
      <c r="A9" s="153" t="s">
        <v>17</v>
      </c>
      <c r="B9" s="156"/>
      <c r="C9" s="162">
        <f>Plazo_Obra</f>
        <v>360</v>
      </c>
    </row>
    <row r="10" spans="1:9" s="111" customFormat="1" ht="20.100000000000001" customHeight="1" x14ac:dyDescent="0.2">
      <c r="A10" s="153" t="s">
        <v>13</v>
      </c>
      <c r="B10" s="156"/>
      <c r="C10" s="153">
        <f>Contratista</f>
        <v>0</v>
      </c>
    </row>
    <row r="11" spans="1:9" s="111" customFormat="1" ht="20.100000000000001" customHeight="1" x14ac:dyDescent="0.2">
      <c r="A11" s="153" t="s">
        <v>47</v>
      </c>
      <c r="B11" s="156"/>
      <c r="C11" s="163">
        <f>Monto_Oferta</f>
        <v>0</v>
      </c>
    </row>
    <row r="12" spans="1:9" ht="20.100000000000001" customHeight="1" x14ac:dyDescent="0.2"/>
    <row r="13" spans="1:9" ht="20.100000000000001" customHeight="1" x14ac:dyDescent="0.2">
      <c r="A13" s="164" t="s">
        <v>46</v>
      </c>
      <c r="B13" s="165"/>
      <c r="C13" s="165"/>
      <c r="D13" s="165"/>
      <c r="E13" s="165"/>
      <c r="F13" s="165"/>
      <c r="G13" s="165"/>
      <c r="H13" s="166"/>
      <c r="I13" s="167"/>
    </row>
    <row r="14" spans="1:9" ht="20.100000000000001" customHeight="1" x14ac:dyDescent="0.2"/>
    <row r="15" spans="1:9" ht="20.100000000000001" customHeight="1" x14ac:dyDescent="0.2">
      <c r="A15" s="325" t="s">
        <v>991</v>
      </c>
      <c r="B15" s="327" t="s">
        <v>0</v>
      </c>
      <c r="C15" s="328"/>
      <c r="D15" s="325" t="s">
        <v>1</v>
      </c>
      <c r="E15" s="325" t="s">
        <v>2</v>
      </c>
      <c r="F15" s="324" t="s">
        <v>1031</v>
      </c>
      <c r="G15" s="324" t="s">
        <v>1032</v>
      </c>
      <c r="H15" s="324" t="s">
        <v>1010</v>
      </c>
      <c r="I15" s="325" t="s">
        <v>14</v>
      </c>
    </row>
    <row r="16" spans="1:9" ht="20.100000000000001" customHeight="1" x14ac:dyDescent="0.2">
      <c r="A16" s="326"/>
      <c r="B16" s="329"/>
      <c r="C16" s="330"/>
      <c r="D16" s="326"/>
      <c r="E16" s="326"/>
      <c r="F16" s="324"/>
      <c r="G16" s="324"/>
      <c r="H16" s="324"/>
      <c r="I16" s="326"/>
    </row>
    <row r="17" spans="1:9" ht="20.100000000000001" customHeight="1" x14ac:dyDescent="0.2">
      <c r="A17" s="78"/>
      <c r="B17" s="138"/>
      <c r="C17" s="138"/>
      <c r="D17" s="78"/>
      <c r="E17" s="78"/>
      <c r="F17" s="138"/>
      <c r="G17" s="138"/>
      <c r="I17" s="168"/>
    </row>
    <row r="18" spans="1:9" ht="24.95" customHeight="1" x14ac:dyDescent="0.2">
      <c r="A18" s="148">
        <f>Datos!B26</f>
        <v>1</v>
      </c>
      <c r="B18" s="321" t="str">
        <f t="shared" ref="B18:B49" si="0">IFERROR(VLOOKUP(A18,Tabla_Datos,2,FALSE),"")</f>
        <v xml:space="preserve"> TRABAJOS PREPARATORIOS</v>
      </c>
      <c r="C18" s="322"/>
      <c r="D18" s="169">
        <f t="shared" ref="D18:D49" si="1">IFERROR(VLOOKUP(A18,Tabla_Datos,3,FALSE),"")</f>
        <v>0</v>
      </c>
      <c r="E18" s="170">
        <f t="shared" ref="E18:E49" si="2">IFERROR(VLOOKUP(A18,Tabla_Datos,4,FALSE),0)</f>
        <v>0</v>
      </c>
      <c r="F18" s="171">
        <f t="shared" ref="F18:F49" si="3">IFERROR(VLOOKUP(A18,Tabla_Analisis_Precio,7,FALSE),0)</f>
        <v>0</v>
      </c>
      <c r="G18" s="129">
        <f t="shared" ref="G18:G49" si="4">ROUND(PrecioUnitario(F18,Costo_Financiero,Gasto_Generales_Porcentaje,Beneficio,Ingresos_Brutos,IVA),2)</f>
        <v>0</v>
      </c>
      <c r="H18" s="129">
        <f>ROUND(E18*G18,2)</f>
        <v>0</v>
      </c>
      <c r="I18" s="172">
        <f t="shared" ref="I18:I49" si="5">IFERROR(H18/Monto_Oferta,0)</f>
        <v>0</v>
      </c>
    </row>
    <row r="19" spans="1:9" ht="24.95" customHeight="1" x14ac:dyDescent="0.2">
      <c r="A19" s="148" t="str">
        <f>Datos!B27</f>
        <v>1.1</v>
      </c>
      <c r="B19" s="321" t="str">
        <f t="shared" si="0"/>
        <v>Preparación y limpieza de los terrenos.</v>
      </c>
      <c r="C19" s="322"/>
      <c r="D19" s="169">
        <f t="shared" si="1"/>
        <v>0</v>
      </c>
      <c r="E19" s="170">
        <f t="shared" si="2"/>
        <v>0</v>
      </c>
      <c r="F19" s="171">
        <f t="shared" si="3"/>
        <v>0</v>
      </c>
      <c r="G19" s="129">
        <f t="shared" si="4"/>
        <v>0</v>
      </c>
      <c r="H19" s="129">
        <f t="shared" ref="H19:H82" si="6">ROUND(E19*G19,2)</f>
        <v>0</v>
      </c>
      <c r="I19" s="172">
        <f t="shared" si="5"/>
        <v>0</v>
      </c>
    </row>
    <row r="20" spans="1:9" ht="24.95" customHeight="1" x14ac:dyDescent="0.2">
      <c r="A20" s="148" t="str">
        <f>Datos!B28</f>
        <v>1.1.1</v>
      </c>
      <c r="B20" s="321" t="str">
        <f t="shared" si="0"/>
        <v>Preparación y limpieza.</v>
      </c>
      <c r="C20" s="322"/>
      <c r="D20" s="169" t="str">
        <f t="shared" si="1"/>
        <v>m2</v>
      </c>
      <c r="E20" s="170">
        <f t="shared" si="2"/>
        <v>0</v>
      </c>
      <c r="F20" s="171">
        <f t="shared" si="3"/>
        <v>0</v>
      </c>
      <c r="G20" s="129">
        <f t="shared" si="4"/>
        <v>0</v>
      </c>
      <c r="H20" s="129">
        <f t="shared" si="6"/>
        <v>0</v>
      </c>
      <c r="I20" s="172">
        <f t="shared" si="5"/>
        <v>0</v>
      </c>
    </row>
    <row r="21" spans="1:9" ht="24.95" customHeight="1" x14ac:dyDescent="0.2">
      <c r="A21" s="148" t="str">
        <f>Datos!B29</f>
        <v>1.1.2</v>
      </c>
      <c r="B21" s="321" t="str">
        <f t="shared" si="0"/>
        <v>Demoliciones</v>
      </c>
      <c r="C21" s="322"/>
      <c r="D21" s="169" t="str">
        <f t="shared" si="1"/>
        <v>gl</v>
      </c>
      <c r="E21" s="170">
        <f t="shared" si="2"/>
        <v>0</v>
      </c>
      <c r="F21" s="171">
        <f t="shared" si="3"/>
        <v>0</v>
      </c>
      <c r="G21" s="129">
        <f t="shared" si="4"/>
        <v>0</v>
      </c>
      <c r="H21" s="129">
        <f t="shared" si="6"/>
        <v>0</v>
      </c>
      <c r="I21" s="172">
        <f t="shared" si="5"/>
        <v>0</v>
      </c>
    </row>
    <row r="22" spans="1:9" ht="24.95" customHeight="1" x14ac:dyDescent="0.2">
      <c r="A22" s="148" t="str">
        <f>Datos!B30</f>
        <v>1.1.3</v>
      </c>
      <c r="B22" s="321" t="str">
        <f t="shared" si="0"/>
        <v>Construcción del Obrador, Depósitos de materiales, Sanitarios de personal</v>
      </c>
      <c r="C22" s="322"/>
      <c r="D22" s="169" t="str">
        <f t="shared" si="1"/>
        <v>Un</v>
      </c>
      <c r="E22" s="170">
        <f t="shared" si="2"/>
        <v>0</v>
      </c>
      <c r="F22" s="171">
        <f t="shared" si="3"/>
        <v>0</v>
      </c>
      <c r="G22" s="129">
        <f t="shared" si="4"/>
        <v>0</v>
      </c>
      <c r="H22" s="129">
        <f t="shared" si="6"/>
        <v>0</v>
      </c>
      <c r="I22" s="172">
        <f t="shared" si="5"/>
        <v>0</v>
      </c>
    </row>
    <row r="23" spans="1:9" ht="24.95" customHeight="1" x14ac:dyDescent="0.2">
      <c r="A23" s="148" t="str">
        <f>Datos!B31</f>
        <v>1.1.4</v>
      </c>
      <c r="B23" s="321" t="str">
        <f t="shared" si="0"/>
        <v>Provisión y colocación del Cartel de Obra</v>
      </c>
      <c r="C23" s="322"/>
      <c r="D23" s="169" t="str">
        <f t="shared" si="1"/>
        <v>Un</v>
      </c>
      <c r="E23" s="170">
        <f t="shared" si="2"/>
        <v>0</v>
      </c>
      <c r="F23" s="171">
        <f t="shared" si="3"/>
        <v>0</v>
      </c>
      <c r="G23" s="129">
        <f t="shared" si="4"/>
        <v>0</v>
      </c>
      <c r="H23" s="129">
        <f t="shared" si="6"/>
        <v>0</v>
      </c>
      <c r="I23" s="172">
        <f t="shared" si="5"/>
        <v>0</v>
      </c>
    </row>
    <row r="24" spans="1:9" ht="24.95" customHeight="1" x14ac:dyDescent="0.2">
      <c r="A24" s="148" t="str">
        <f>Datos!B32</f>
        <v>1.2</v>
      </c>
      <c r="B24" s="321" t="str">
        <f t="shared" si="0"/>
        <v>Replanteo y Otros</v>
      </c>
      <c r="C24" s="322"/>
      <c r="D24" s="169">
        <f t="shared" si="1"/>
        <v>0</v>
      </c>
      <c r="E24" s="170">
        <f t="shared" si="2"/>
        <v>0</v>
      </c>
      <c r="F24" s="171">
        <f t="shared" si="3"/>
        <v>0</v>
      </c>
      <c r="G24" s="129">
        <f t="shared" si="4"/>
        <v>0</v>
      </c>
      <c r="H24" s="129">
        <f t="shared" si="6"/>
        <v>0</v>
      </c>
      <c r="I24" s="172">
        <f t="shared" si="5"/>
        <v>0</v>
      </c>
    </row>
    <row r="25" spans="1:9" ht="24.95" customHeight="1" x14ac:dyDescent="0.2">
      <c r="A25" s="148" t="str">
        <f>Datos!B33</f>
        <v>1.2.1</v>
      </c>
      <c r="B25" s="321" t="str">
        <f t="shared" si="0"/>
        <v>Replanteo de la Obra</v>
      </c>
      <c r="C25" s="322"/>
      <c r="D25" s="169" t="str">
        <f t="shared" si="1"/>
        <v>m2</v>
      </c>
      <c r="E25" s="170">
        <f t="shared" si="2"/>
        <v>0</v>
      </c>
      <c r="F25" s="171">
        <f t="shared" si="3"/>
        <v>0</v>
      </c>
      <c r="G25" s="129">
        <f t="shared" si="4"/>
        <v>0</v>
      </c>
      <c r="H25" s="129">
        <f t="shared" si="6"/>
        <v>0</v>
      </c>
      <c r="I25" s="172">
        <f t="shared" si="5"/>
        <v>0</v>
      </c>
    </row>
    <row r="26" spans="1:9" ht="24.95" customHeight="1" x14ac:dyDescent="0.2">
      <c r="A26" s="148" t="str">
        <f>Datos!B34</f>
        <v>1.2.2</v>
      </c>
      <c r="B26" s="321" t="str">
        <f t="shared" si="0"/>
        <v>Oficina para la Inspección</v>
      </c>
      <c r="C26" s="322"/>
      <c r="D26" s="169" t="str">
        <f t="shared" si="1"/>
        <v>Un</v>
      </c>
      <c r="E26" s="170">
        <f t="shared" si="2"/>
        <v>0</v>
      </c>
      <c r="F26" s="171">
        <f t="shared" si="3"/>
        <v>0</v>
      </c>
      <c r="G26" s="129">
        <f t="shared" si="4"/>
        <v>0</v>
      </c>
      <c r="H26" s="129">
        <f t="shared" si="6"/>
        <v>0</v>
      </c>
      <c r="I26" s="172">
        <f t="shared" si="5"/>
        <v>0</v>
      </c>
    </row>
    <row r="27" spans="1:9" ht="24.95" customHeight="1" x14ac:dyDescent="0.2">
      <c r="A27" s="148" t="str">
        <f>Datos!B35</f>
        <v>1.2.3</v>
      </c>
      <c r="B27" s="321" t="str">
        <f t="shared" si="0"/>
        <v>Cegado de Pozos Absorbentes o Negros, Cámaras, Zanjas o excavaciones</v>
      </c>
      <c r="C27" s="322"/>
      <c r="D27" s="169" t="str">
        <f t="shared" si="1"/>
        <v>gl</v>
      </c>
      <c r="E27" s="170">
        <f t="shared" si="2"/>
        <v>0</v>
      </c>
      <c r="F27" s="171">
        <f t="shared" si="3"/>
        <v>0</v>
      </c>
      <c r="G27" s="129">
        <f t="shared" si="4"/>
        <v>0</v>
      </c>
      <c r="H27" s="129">
        <f t="shared" si="6"/>
        <v>0</v>
      </c>
      <c r="I27" s="172">
        <f t="shared" si="5"/>
        <v>0</v>
      </c>
    </row>
    <row r="28" spans="1:9" ht="24.95" customHeight="1" x14ac:dyDescent="0.2">
      <c r="A28" s="148" t="str">
        <f>Datos!B36</f>
        <v>1.2.5</v>
      </c>
      <c r="B28" s="321" t="str">
        <f t="shared" si="0"/>
        <v>Vallados y Cierres Perimetrales</v>
      </c>
      <c r="C28" s="322"/>
      <c r="D28" s="169" t="str">
        <f t="shared" si="1"/>
        <v>gl</v>
      </c>
      <c r="E28" s="170">
        <f t="shared" si="2"/>
        <v>0</v>
      </c>
      <c r="F28" s="171">
        <f t="shared" si="3"/>
        <v>0</v>
      </c>
      <c r="G28" s="129">
        <f t="shared" si="4"/>
        <v>0</v>
      </c>
      <c r="H28" s="129">
        <f t="shared" si="6"/>
        <v>0</v>
      </c>
      <c r="I28" s="172">
        <f t="shared" si="5"/>
        <v>0</v>
      </c>
    </row>
    <row r="29" spans="1:9" ht="24.95" customHeight="1" x14ac:dyDescent="0.2">
      <c r="A29" s="148" t="str">
        <f>Datos!B37</f>
        <v>1.3</v>
      </c>
      <c r="B29" s="321" t="str">
        <f t="shared" si="0"/>
        <v>Actividades complementarias</v>
      </c>
      <c r="C29" s="322"/>
      <c r="D29" s="169">
        <f t="shared" si="1"/>
        <v>0</v>
      </c>
      <c r="E29" s="170">
        <f t="shared" si="2"/>
        <v>0</v>
      </c>
      <c r="F29" s="171">
        <f t="shared" si="3"/>
        <v>0</v>
      </c>
      <c r="G29" s="129">
        <f t="shared" si="4"/>
        <v>0</v>
      </c>
      <c r="H29" s="129">
        <f t="shared" si="6"/>
        <v>0</v>
      </c>
      <c r="I29" s="172">
        <f t="shared" si="5"/>
        <v>0</v>
      </c>
    </row>
    <row r="30" spans="1:9" ht="24.95" customHeight="1" x14ac:dyDescent="0.2">
      <c r="A30" s="148" t="str">
        <f>Datos!B38</f>
        <v>1.3.1</v>
      </c>
      <c r="B30" s="321" t="str">
        <f t="shared" si="0"/>
        <v>Vigilancia y alumbrado de obra</v>
      </c>
      <c r="C30" s="322"/>
      <c r="D30" s="169" t="str">
        <f t="shared" si="1"/>
        <v>gl</v>
      </c>
      <c r="E30" s="170">
        <f t="shared" si="2"/>
        <v>0</v>
      </c>
      <c r="F30" s="171">
        <f t="shared" si="3"/>
        <v>0</v>
      </c>
      <c r="G30" s="129">
        <f t="shared" si="4"/>
        <v>0</v>
      </c>
      <c r="H30" s="129">
        <f t="shared" si="6"/>
        <v>0</v>
      </c>
      <c r="I30" s="172">
        <f t="shared" si="5"/>
        <v>0</v>
      </c>
    </row>
    <row r="31" spans="1:9" ht="24.95" customHeight="1" x14ac:dyDescent="0.2">
      <c r="A31" s="148" t="str">
        <f>Datos!B39</f>
        <v>1.3.2</v>
      </c>
      <c r="B31" s="321" t="str">
        <f t="shared" si="0"/>
        <v>Energia de obra. Agua para construcción</v>
      </c>
      <c r="C31" s="322"/>
      <c r="D31" s="169" t="str">
        <f t="shared" si="1"/>
        <v>gl</v>
      </c>
      <c r="E31" s="170">
        <f t="shared" si="2"/>
        <v>0</v>
      </c>
      <c r="F31" s="171">
        <f t="shared" si="3"/>
        <v>0</v>
      </c>
      <c r="G31" s="129">
        <f t="shared" si="4"/>
        <v>0</v>
      </c>
      <c r="H31" s="129">
        <f t="shared" si="6"/>
        <v>0</v>
      </c>
      <c r="I31" s="172">
        <f t="shared" si="5"/>
        <v>0</v>
      </c>
    </row>
    <row r="32" spans="1:9" ht="24.95" customHeight="1" x14ac:dyDescent="0.2">
      <c r="A32" s="148" t="str">
        <f>Datos!B40</f>
        <v>1.3.3</v>
      </c>
      <c r="B32" s="321" t="str">
        <f t="shared" si="0"/>
        <v>Medidas de Seguridad</v>
      </c>
      <c r="C32" s="322"/>
      <c r="D32" s="169" t="str">
        <f t="shared" si="1"/>
        <v>gl</v>
      </c>
      <c r="E32" s="170">
        <f t="shared" si="2"/>
        <v>0</v>
      </c>
      <c r="F32" s="171">
        <f t="shared" si="3"/>
        <v>0</v>
      </c>
      <c r="G32" s="129">
        <f t="shared" si="4"/>
        <v>0</v>
      </c>
      <c r="H32" s="129">
        <f t="shared" si="6"/>
        <v>0</v>
      </c>
      <c r="I32" s="172">
        <f t="shared" si="5"/>
        <v>0</v>
      </c>
    </row>
    <row r="33" spans="1:9" ht="24.95" customHeight="1" x14ac:dyDescent="0.2">
      <c r="A33" s="148" t="str">
        <f>Datos!B41</f>
        <v>1.4</v>
      </c>
      <c r="B33" s="321" t="str">
        <f t="shared" si="0"/>
        <v>Cumplimiento Plan de Gestión Ambiental y Social. Condiciones de Higiene y Seguridad</v>
      </c>
      <c r="C33" s="322"/>
      <c r="D33" s="169">
        <f t="shared" si="1"/>
        <v>0</v>
      </c>
      <c r="E33" s="170">
        <f t="shared" si="2"/>
        <v>0</v>
      </c>
      <c r="F33" s="171">
        <f t="shared" si="3"/>
        <v>0</v>
      </c>
      <c r="G33" s="129">
        <f t="shared" si="4"/>
        <v>0</v>
      </c>
      <c r="H33" s="129">
        <f t="shared" si="6"/>
        <v>0</v>
      </c>
      <c r="I33" s="172">
        <f t="shared" si="5"/>
        <v>0</v>
      </c>
    </row>
    <row r="34" spans="1:9" ht="24.95" customHeight="1" x14ac:dyDescent="0.2">
      <c r="A34" s="148" t="str">
        <f>Datos!B42</f>
        <v>1.4.1</v>
      </c>
      <c r="B34" s="321" t="str">
        <f t="shared" si="0"/>
        <v>Plan de Manejo Ambiental</v>
      </c>
      <c r="C34" s="322"/>
      <c r="D34" s="169" t="str">
        <f t="shared" si="1"/>
        <v>gl</v>
      </c>
      <c r="E34" s="170">
        <f t="shared" si="2"/>
        <v>0</v>
      </c>
      <c r="F34" s="171">
        <f t="shared" si="3"/>
        <v>0</v>
      </c>
      <c r="G34" s="129">
        <f t="shared" si="4"/>
        <v>0</v>
      </c>
      <c r="H34" s="129">
        <f t="shared" si="6"/>
        <v>0</v>
      </c>
      <c r="I34" s="172">
        <f t="shared" si="5"/>
        <v>0</v>
      </c>
    </row>
    <row r="35" spans="1:9" ht="24.95" customHeight="1" x14ac:dyDescent="0.2">
      <c r="A35" s="148" t="str">
        <f>Datos!B43</f>
        <v>1.4.2</v>
      </c>
      <c r="B35" s="321" t="str">
        <f t="shared" si="0"/>
        <v>Permiso Ambiental</v>
      </c>
      <c r="C35" s="322"/>
      <c r="D35" s="169" t="str">
        <f t="shared" si="1"/>
        <v>mes</v>
      </c>
      <c r="E35" s="170">
        <f t="shared" si="2"/>
        <v>0</v>
      </c>
      <c r="F35" s="171">
        <f t="shared" si="3"/>
        <v>0</v>
      </c>
      <c r="G35" s="129">
        <f t="shared" si="4"/>
        <v>0</v>
      </c>
      <c r="H35" s="129">
        <f t="shared" si="6"/>
        <v>0</v>
      </c>
      <c r="I35" s="172">
        <f t="shared" si="5"/>
        <v>0</v>
      </c>
    </row>
    <row r="36" spans="1:9" ht="24.95" customHeight="1" x14ac:dyDescent="0.2">
      <c r="A36" s="148" t="str">
        <f>Datos!B44</f>
        <v>1.4.3</v>
      </c>
      <c r="B36" s="321" t="str">
        <f t="shared" si="0"/>
        <v>Seguimiento Pmas</v>
      </c>
      <c r="C36" s="322"/>
      <c r="D36" s="169" t="str">
        <f t="shared" si="1"/>
        <v>mes</v>
      </c>
      <c r="E36" s="170">
        <f t="shared" si="2"/>
        <v>0</v>
      </c>
      <c r="F36" s="171">
        <f t="shared" si="3"/>
        <v>0</v>
      </c>
      <c r="G36" s="129">
        <f t="shared" si="4"/>
        <v>0</v>
      </c>
      <c r="H36" s="129">
        <f t="shared" si="6"/>
        <v>0</v>
      </c>
      <c r="I36" s="172">
        <f t="shared" si="5"/>
        <v>0</v>
      </c>
    </row>
    <row r="37" spans="1:9" ht="24.95" customHeight="1" x14ac:dyDescent="0.2">
      <c r="A37" s="148">
        <f>Datos!B45</f>
        <v>2</v>
      </c>
      <c r="B37" s="321" t="str">
        <f t="shared" si="0"/>
        <v>MOVIMIENTO DE SUELOS</v>
      </c>
      <c r="C37" s="322"/>
      <c r="D37" s="169">
        <f t="shared" si="1"/>
        <v>0</v>
      </c>
      <c r="E37" s="170">
        <f t="shared" si="2"/>
        <v>0</v>
      </c>
      <c r="F37" s="171">
        <f t="shared" si="3"/>
        <v>0</v>
      </c>
      <c r="G37" s="129">
        <f t="shared" si="4"/>
        <v>0</v>
      </c>
      <c r="H37" s="129">
        <f t="shared" si="6"/>
        <v>0</v>
      </c>
      <c r="I37" s="172">
        <f t="shared" si="5"/>
        <v>0</v>
      </c>
    </row>
    <row r="38" spans="1:9" ht="24.95" customHeight="1" x14ac:dyDescent="0.2">
      <c r="A38" s="148" t="str">
        <f>Datos!B46</f>
        <v>2.1</v>
      </c>
      <c r="B38" s="321" t="str">
        <f t="shared" si="0"/>
        <v>Terraplenamientos, Rellenos y Compactación</v>
      </c>
      <c r="C38" s="322"/>
      <c r="D38" s="169">
        <f t="shared" si="1"/>
        <v>0</v>
      </c>
      <c r="E38" s="170">
        <f t="shared" si="2"/>
        <v>0</v>
      </c>
      <c r="F38" s="171">
        <f t="shared" si="3"/>
        <v>0</v>
      </c>
      <c r="G38" s="129">
        <f t="shared" si="4"/>
        <v>0</v>
      </c>
      <c r="H38" s="129">
        <f t="shared" si="6"/>
        <v>0</v>
      </c>
      <c r="I38" s="172">
        <f t="shared" si="5"/>
        <v>0</v>
      </c>
    </row>
    <row r="39" spans="1:9" ht="24.95" customHeight="1" x14ac:dyDescent="0.2">
      <c r="A39" s="148" t="str">
        <f>Datos!B47</f>
        <v>2.1.1</v>
      </c>
      <c r="B39" s="321" t="str">
        <f t="shared" si="0"/>
        <v>Relleno Bajo Contrapiso</v>
      </c>
      <c r="C39" s="322"/>
      <c r="D39" s="169" t="str">
        <f t="shared" si="1"/>
        <v>m3</v>
      </c>
      <c r="E39" s="170">
        <f t="shared" si="2"/>
        <v>0</v>
      </c>
      <c r="F39" s="171">
        <f t="shared" si="3"/>
        <v>0</v>
      </c>
      <c r="G39" s="129">
        <f t="shared" si="4"/>
        <v>0</v>
      </c>
      <c r="H39" s="129">
        <f t="shared" si="6"/>
        <v>0</v>
      </c>
      <c r="I39" s="172">
        <f t="shared" si="5"/>
        <v>0</v>
      </c>
    </row>
    <row r="40" spans="1:9" ht="24.95" customHeight="1" x14ac:dyDescent="0.2">
      <c r="A40" s="148" t="str">
        <f>Datos!B48</f>
        <v>2.1.2</v>
      </c>
      <c r="B40" s="321" t="str">
        <f t="shared" si="0"/>
        <v>Relleno de Zanjas y Conductos</v>
      </c>
      <c r="C40" s="322"/>
      <c r="D40" s="169" t="str">
        <f t="shared" si="1"/>
        <v>m3</v>
      </c>
      <c r="E40" s="170">
        <f t="shared" si="2"/>
        <v>0</v>
      </c>
      <c r="F40" s="171">
        <f t="shared" si="3"/>
        <v>0</v>
      </c>
      <c r="G40" s="129">
        <f t="shared" si="4"/>
        <v>0</v>
      </c>
      <c r="H40" s="129">
        <f t="shared" si="6"/>
        <v>0</v>
      </c>
      <c r="I40" s="172">
        <f t="shared" si="5"/>
        <v>0</v>
      </c>
    </row>
    <row r="41" spans="1:9" ht="24.95" customHeight="1" x14ac:dyDescent="0.2">
      <c r="A41" s="148" t="str">
        <f>Datos!B49</f>
        <v>2.1.3</v>
      </c>
      <c r="B41" s="321" t="str">
        <f t="shared" si="0"/>
        <v>Nivelación del Terreno</v>
      </c>
      <c r="C41" s="322"/>
      <c r="D41" s="169" t="str">
        <f t="shared" si="1"/>
        <v>m3</v>
      </c>
      <c r="E41" s="170">
        <f t="shared" si="2"/>
        <v>0</v>
      </c>
      <c r="F41" s="171">
        <f t="shared" si="3"/>
        <v>0</v>
      </c>
      <c r="G41" s="129">
        <f t="shared" si="4"/>
        <v>0</v>
      </c>
      <c r="H41" s="129">
        <f t="shared" si="6"/>
        <v>0</v>
      </c>
      <c r="I41" s="172">
        <f t="shared" si="5"/>
        <v>0</v>
      </c>
    </row>
    <row r="42" spans="1:9" ht="24.95" customHeight="1" x14ac:dyDescent="0.2">
      <c r="A42" s="148" t="str">
        <f>Datos!B50</f>
        <v>2.2</v>
      </c>
      <c r="B42" s="321" t="str">
        <f t="shared" si="0"/>
        <v>Excavacion para fundaciones</v>
      </c>
      <c r="C42" s="322"/>
      <c r="D42" s="169" t="str">
        <f t="shared" si="1"/>
        <v>m3</v>
      </c>
      <c r="E42" s="170">
        <f t="shared" si="2"/>
        <v>0</v>
      </c>
      <c r="F42" s="171">
        <f t="shared" si="3"/>
        <v>0</v>
      </c>
      <c r="G42" s="129">
        <f t="shared" si="4"/>
        <v>0</v>
      </c>
      <c r="H42" s="129">
        <f t="shared" si="6"/>
        <v>0</v>
      </c>
      <c r="I42" s="172">
        <f t="shared" si="5"/>
        <v>0</v>
      </c>
    </row>
    <row r="43" spans="1:9" ht="24.95" customHeight="1" x14ac:dyDescent="0.2">
      <c r="A43" s="148">
        <f>Datos!B51</f>
        <v>3</v>
      </c>
      <c r="B43" s="321" t="str">
        <f t="shared" si="0"/>
        <v>ESTRUCTURA RESISTENTE</v>
      </c>
      <c r="C43" s="322"/>
      <c r="D43" s="169">
        <f t="shared" si="1"/>
        <v>0</v>
      </c>
      <c r="E43" s="170">
        <f t="shared" si="2"/>
        <v>0</v>
      </c>
      <c r="F43" s="171">
        <f t="shared" si="3"/>
        <v>0</v>
      </c>
      <c r="G43" s="129">
        <f t="shared" si="4"/>
        <v>0</v>
      </c>
      <c r="H43" s="129">
        <f t="shared" si="6"/>
        <v>0</v>
      </c>
      <c r="I43" s="172">
        <f t="shared" si="5"/>
        <v>0</v>
      </c>
    </row>
    <row r="44" spans="1:9" ht="24.95" customHeight="1" x14ac:dyDescent="0.2">
      <c r="A44" s="148" t="str">
        <f>Datos!B52</f>
        <v>3.1</v>
      </c>
      <c r="B44" s="321" t="str">
        <f t="shared" si="0"/>
        <v>Estructura de Hº Aº</v>
      </c>
      <c r="C44" s="322"/>
      <c r="D44" s="169">
        <f t="shared" si="1"/>
        <v>0</v>
      </c>
      <c r="E44" s="170">
        <f t="shared" si="2"/>
        <v>0</v>
      </c>
      <c r="F44" s="171">
        <f t="shared" si="3"/>
        <v>0</v>
      </c>
      <c r="G44" s="129">
        <f t="shared" si="4"/>
        <v>0</v>
      </c>
      <c r="H44" s="129">
        <f t="shared" si="6"/>
        <v>0</v>
      </c>
      <c r="I44" s="172">
        <f t="shared" si="5"/>
        <v>0</v>
      </c>
    </row>
    <row r="45" spans="1:9" ht="24.95" customHeight="1" x14ac:dyDescent="0.2">
      <c r="A45" s="148" t="str">
        <f>Datos!B53</f>
        <v>3.1.1</v>
      </c>
      <c r="B45" s="321" t="str">
        <f t="shared" si="0"/>
        <v>Hormigones de limpieza y no resistentes</v>
      </c>
      <c r="C45" s="322"/>
      <c r="D45" s="169" t="str">
        <f t="shared" si="1"/>
        <v>m2</v>
      </c>
      <c r="E45" s="170">
        <f t="shared" si="2"/>
        <v>0</v>
      </c>
      <c r="F45" s="171">
        <f t="shared" si="3"/>
        <v>0</v>
      </c>
      <c r="G45" s="129">
        <f t="shared" si="4"/>
        <v>0</v>
      </c>
      <c r="H45" s="129">
        <f t="shared" si="6"/>
        <v>0</v>
      </c>
      <c r="I45" s="172">
        <f t="shared" si="5"/>
        <v>0</v>
      </c>
    </row>
    <row r="46" spans="1:9" ht="24.95" customHeight="1" x14ac:dyDescent="0.2">
      <c r="A46" s="148" t="str">
        <f>Datos!B54</f>
        <v>3.1.2</v>
      </c>
      <c r="B46" s="321" t="str">
        <f t="shared" si="0"/>
        <v xml:space="preserve">Hormigones para cimientos </v>
      </c>
      <c r="C46" s="322"/>
      <c r="D46" s="169" t="str">
        <f t="shared" si="1"/>
        <v>m3</v>
      </c>
      <c r="E46" s="170">
        <f t="shared" si="2"/>
        <v>0</v>
      </c>
      <c r="F46" s="171">
        <f t="shared" si="3"/>
        <v>0</v>
      </c>
      <c r="G46" s="129">
        <f t="shared" si="4"/>
        <v>0</v>
      </c>
      <c r="H46" s="129">
        <f t="shared" si="6"/>
        <v>0</v>
      </c>
      <c r="I46" s="172">
        <f t="shared" si="5"/>
        <v>0</v>
      </c>
    </row>
    <row r="47" spans="1:9" ht="24.95" customHeight="1" x14ac:dyDescent="0.2">
      <c r="A47" s="148" t="str">
        <f>Datos!B55</f>
        <v>3.1.3</v>
      </c>
      <c r="B47" s="321" t="str">
        <f t="shared" si="0"/>
        <v>Hormigones para sobrecimientos</v>
      </c>
      <c r="C47" s="322"/>
      <c r="D47" s="169" t="str">
        <f t="shared" si="1"/>
        <v>m3</v>
      </c>
      <c r="E47" s="170">
        <f t="shared" si="2"/>
        <v>0</v>
      </c>
      <c r="F47" s="171">
        <f t="shared" si="3"/>
        <v>0</v>
      </c>
      <c r="G47" s="129">
        <f t="shared" si="4"/>
        <v>0</v>
      </c>
      <c r="H47" s="129">
        <f t="shared" si="6"/>
        <v>0</v>
      </c>
      <c r="I47" s="172">
        <f t="shared" si="5"/>
        <v>0</v>
      </c>
    </row>
    <row r="48" spans="1:9" ht="24.95" customHeight="1" x14ac:dyDescent="0.2">
      <c r="A48" s="148" t="str">
        <f>Datos!B56</f>
        <v>3.1.4</v>
      </c>
      <c r="B48" s="321" t="str">
        <f t="shared" si="0"/>
        <v>Hormigones para plateas, zapatas, bases y vigas de fundación</v>
      </c>
      <c r="C48" s="322"/>
      <c r="D48" s="169" t="str">
        <f t="shared" si="1"/>
        <v>m3</v>
      </c>
      <c r="E48" s="170">
        <f t="shared" si="2"/>
        <v>0</v>
      </c>
      <c r="F48" s="171">
        <f t="shared" si="3"/>
        <v>0</v>
      </c>
      <c r="G48" s="129">
        <f t="shared" si="4"/>
        <v>0</v>
      </c>
      <c r="H48" s="129">
        <f t="shared" si="6"/>
        <v>0</v>
      </c>
      <c r="I48" s="172">
        <f t="shared" si="5"/>
        <v>0</v>
      </c>
    </row>
    <row r="49" spans="1:9" ht="24.95" customHeight="1" x14ac:dyDescent="0.2">
      <c r="A49" s="148" t="str">
        <f>Datos!B57</f>
        <v>3.1.5</v>
      </c>
      <c r="B49" s="321" t="str">
        <f t="shared" si="0"/>
        <v>Hormigones para vigas de arriostramiento</v>
      </c>
      <c r="C49" s="322"/>
      <c r="D49" s="169" t="str">
        <f t="shared" si="1"/>
        <v>m3</v>
      </c>
      <c r="E49" s="170">
        <f t="shared" si="2"/>
        <v>0</v>
      </c>
      <c r="F49" s="171">
        <f t="shared" si="3"/>
        <v>0</v>
      </c>
      <c r="G49" s="129">
        <f t="shared" si="4"/>
        <v>0</v>
      </c>
      <c r="H49" s="129">
        <f t="shared" si="6"/>
        <v>0</v>
      </c>
      <c r="I49" s="172">
        <f t="shared" si="5"/>
        <v>0</v>
      </c>
    </row>
    <row r="50" spans="1:9" ht="24.95" customHeight="1" x14ac:dyDescent="0.2">
      <c r="A50" s="148" t="str">
        <f>Datos!B58</f>
        <v>3.1.6</v>
      </c>
      <c r="B50" s="321" t="str">
        <f t="shared" ref="B50:B81" si="7">IFERROR(VLOOKUP(A50,Tabla_Datos,2,FALSE),"")</f>
        <v>Hormigones para columnas de carga</v>
      </c>
      <c r="C50" s="322"/>
      <c r="D50" s="169" t="str">
        <f t="shared" ref="D50:D81" si="8">IFERROR(VLOOKUP(A50,Tabla_Datos,3,FALSE),"")</f>
        <v>m3</v>
      </c>
      <c r="E50" s="170">
        <f t="shared" ref="E50:E81" si="9">IFERROR(VLOOKUP(A50,Tabla_Datos,4,FALSE),0)</f>
        <v>0</v>
      </c>
      <c r="F50" s="171">
        <f t="shared" ref="F50:F81" si="10">IFERROR(VLOOKUP(A50,Tabla_Analisis_Precio,7,FALSE),0)</f>
        <v>0</v>
      </c>
      <c r="G50" s="129">
        <f t="shared" ref="G50:G81" si="11">ROUND(PrecioUnitario(F50,Costo_Financiero,Gasto_Generales_Porcentaje,Beneficio,Ingresos_Brutos,IVA),2)</f>
        <v>0</v>
      </c>
      <c r="H50" s="129">
        <f t="shared" si="6"/>
        <v>0</v>
      </c>
      <c r="I50" s="172">
        <f t="shared" ref="I50:I81" si="12">IFERROR(H50/Monto_Oferta,0)</f>
        <v>0</v>
      </c>
    </row>
    <row r="51" spans="1:9" ht="24.95" customHeight="1" x14ac:dyDescent="0.2">
      <c r="A51" s="148" t="str">
        <f>Datos!B59</f>
        <v>3.1.7</v>
      </c>
      <c r="B51" s="321" t="str">
        <f t="shared" si="7"/>
        <v>Hormigones para columnas de encadenado</v>
      </c>
      <c r="C51" s="322"/>
      <c r="D51" s="169" t="str">
        <f t="shared" si="8"/>
        <v>m3</v>
      </c>
      <c r="E51" s="170">
        <f t="shared" si="9"/>
        <v>0</v>
      </c>
      <c r="F51" s="171">
        <f t="shared" si="10"/>
        <v>0</v>
      </c>
      <c r="G51" s="129">
        <f t="shared" si="11"/>
        <v>0</v>
      </c>
      <c r="H51" s="129">
        <f t="shared" si="6"/>
        <v>0</v>
      </c>
      <c r="I51" s="172">
        <f t="shared" si="12"/>
        <v>0</v>
      </c>
    </row>
    <row r="52" spans="1:9" ht="24.95" customHeight="1" x14ac:dyDescent="0.2">
      <c r="A52" s="148" t="str">
        <f>Datos!B60</f>
        <v>3.1.8</v>
      </c>
      <c r="B52" s="321" t="str">
        <f t="shared" si="7"/>
        <v>Hormigones para vigas  de carga</v>
      </c>
      <c r="C52" s="322"/>
      <c r="D52" s="169" t="str">
        <f t="shared" si="8"/>
        <v>m3</v>
      </c>
      <c r="E52" s="170">
        <f t="shared" si="9"/>
        <v>0</v>
      </c>
      <c r="F52" s="171">
        <f t="shared" si="10"/>
        <v>0</v>
      </c>
      <c r="G52" s="129">
        <f t="shared" si="11"/>
        <v>0</v>
      </c>
      <c r="H52" s="129">
        <f t="shared" si="6"/>
        <v>0</v>
      </c>
      <c r="I52" s="172">
        <f t="shared" si="12"/>
        <v>0</v>
      </c>
    </row>
    <row r="53" spans="1:9" ht="24.95" customHeight="1" x14ac:dyDescent="0.2">
      <c r="A53" s="148" t="str">
        <f>Datos!B61</f>
        <v>3.1.9</v>
      </c>
      <c r="B53" s="321" t="str">
        <f t="shared" si="7"/>
        <v>Hormigones para vigas de encadenado</v>
      </c>
      <c r="C53" s="322"/>
      <c r="D53" s="169" t="str">
        <f t="shared" si="8"/>
        <v>m3</v>
      </c>
      <c r="E53" s="170">
        <f t="shared" si="9"/>
        <v>0</v>
      </c>
      <c r="F53" s="171">
        <f t="shared" si="10"/>
        <v>0</v>
      </c>
      <c r="G53" s="129">
        <f t="shared" si="11"/>
        <v>0</v>
      </c>
      <c r="H53" s="129">
        <f t="shared" si="6"/>
        <v>0</v>
      </c>
      <c r="I53" s="172">
        <f t="shared" si="12"/>
        <v>0</v>
      </c>
    </row>
    <row r="54" spans="1:9" ht="24.95" customHeight="1" x14ac:dyDescent="0.2">
      <c r="A54" s="148" t="str">
        <f>Datos!B62</f>
        <v>3.1.10</v>
      </c>
      <c r="B54" s="321" t="str">
        <f t="shared" si="7"/>
        <v>Hormigones para losas</v>
      </c>
      <c r="C54" s="322"/>
      <c r="D54" s="169" t="str">
        <f t="shared" si="8"/>
        <v>m3</v>
      </c>
      <c r="E54" s="170">
        <f t="shared" si="9"/>
        <v>0</v>
      </c>
      <c r="F54" s="171">
        <f t="shared" si="10"/>
        <v>0</v>
      </c>
      <c r="G54" s="129">
        <f t="shared" si="11"/>
        <v>0</v>
      </c>
      <c r="H54" s="129">
        <f t="shared" si="6"/>
        <v>0</v>
      </c>
      <c r="I54" s="172">
        <f t="shared" si="12"/>
        <v>0</v>
      </c>
    </row>
    <row r="55" spans="1:9" ht="24.95" customHeight="1" x14ac:dyDescent="0.2">
      <c r="A55" s="148" t="str">
        <f>Datos!B63</f>
        <v>3.2</v>
      </c>
      <c r="B55" s="321" t="str">
        <f t="shared" si="7"/>
        <v>Estructuras  metálicas</v>
      </c>
      <c r="C55" s="322"/>
      <c r="D55" s="169">
        <f t="shared" si="8"/>
        <v>0</v>
      </c>
      <c r="E55" s="170">
        <f t="shared" si="9"/>
        <v>0</v>
      </c>
      <c r="F55" s="171">
        <f t="shared" si="10"/>
        <v>0</v>
      </c>
      <c r="G55" s="129">
        <f t="shared" si="11"/>
        <v>0</v>
      </c>
      <c r="H55" s="129">
        <f t="shared" si="6"/>
        <v>0</v>
      </c>
      <c r="I55" s="172">
        <f t="shared" si="12"/>
        <v>0</v>
      </c>
    </row>
    <row r="56" spans="1:9" ht="24.95" customHeight="1" x14ac:dyDescent="0.2">
      <c r="A56" s="148" t="str">
        <f>Datos!B64</f>
        <v>3.2.1</v>
      </c>
      <c r="B56" s="321" t="str">
        <f t="shared" si="7"/>
        <v>Vigas, correas, y cerramiento</v>
      </c>
      <c r="C56" s="322"/>
      <c r="D56" s="169" t="str">
        <f t="shared" si="8"/>
        <v>m2</v>
      </c>
      <c r="E56" s="170">
        <f t="shared" si="9"/>
        <v>0</v>
      </c>
      <c r="F56" s="171">
        <f t="shared" si="10"/>
        <v>0</v>
      </c>
      <c r="G56" s="129">
        <f t="shared" si="11"/>
        <v>0</v>
      </c>
      <c r="H56" s="129">
        <f t="shared" si="6"/>
        <v>0</v>
      </c>
      <c r="I56" s="172">
        <f t="shared" si="12"/>
        <v>0</v>
      </c>
    </row>
    <row r="57" spans="1:9" ht="24.95" customHeight="1" x14ac:dyDescent="0.2">
      <c r="A57" s="148" t="str">
        <f>Datos!B65</f>
        <v>3.2.2</v>
      </c>
      <c r="B57" s="321" t="str">
        <f t="shared" si="7"/>
        <v>Estructura metálica de Torre de Tanque</v>
      </c>
      <c r="C57" s="322"/>
      <c r="D57" s="169" t="str">
        <f t="shared" si="8"/>
        <v>m2</v>
      </c>
      <c r="E57" s="170">
        <f t="shared" si="9"/>
        <v>0</v>
      </c>
      <c r="F57" s="171">
        <f t="shared" si="10"/>
        <v>0</v>
      </c>
      <c r="G57" s="129">
        <f t="shared" si="11"/>
        <v>0</v>
      </c>
      <c r="H57" s="129">
        <f t="shared" si="6"/>
        <v>0</v>
      </c>
      <c r="I57" s="172">
        <f t="shared" si="12"/>
        <v>0</v>
      </c>
    </row>
    <row r="58" spans="1:9" ht="24.95" customHeight="1" x14ac:dyDescent="0.2">
      <c r="A58" s="148" t="str">
        <f>Datos!B66</f>
        <v>3.2.4</v>
      </c>
      <c r="B58" s="321" t="str">
        <f t="shared" si="7"/>
        <v>Pérgolas metálicas</v>
      </c>
      <c r="C58" s="322"/>
      <c r="D58" s="169" t="str">
        <f t="shared" si="8"/>
        <v>m2</v>
      </c>
      <c r="E58" s="170">
        <f t="shared" si="9"/>
        <v>0</v>
      </c>
      <c r="F58" s="171">
        <f t="shared" si="10"/>
        <v>0</v>
      </c>
      <c r="G58" s="129">
        <f t="shared" si="11"/>
        <v>0</v>
      </c>
      <c r="H58" s="129">
        <f t="shared" si="6"/>
        <v>0</v>
      </c>
      <c r="I58" s="172">
        <f t="shared" si="12"/>
        <v>0</v>
      </c>
    </row>
    <row r="59" spans="1:9" ht="24.95" customHeight="1" x14ac:dyDescent="0.2">
      <c r="A59" s="148">
        <f>Datos!B67</f>
        <v>4</v>
      </c>
      <c r="B59" s="321" t="str">
        <f t="shared" si="7"/>
        <v xml:space="preserve"> ALBAÑILERÍA</v>
      </c>
      <c r="C59" s="322"/>
      <c r="D59" s="169">
        <f t="shared" si="8"/>
        <v>0</v>
      </c>
      <c r="E59" s="170">
        <f t="shared" si="9"/>
        <v>0</v>
      </c>
      <c r="F59" s="171">
        <f t="shared" si="10"/>
        <v>0</v>
      </c>
      <c r="G59" s="129">
        <f t="shared" si="11"/>
        <v>0</v>
      </c>
      <c r="H59" s="129">
        <f t="shared" si="6"/>
        <v>0</v>
      </c>
      <c r="I59" s="172">
        <f t="shared" si="12"/>
        <v>0</v>
      </c>
    </row>
    <row r="60" spans="1:9" ht="24.95" customHeight="1" x14ac:dyDescent="0.2">
      <c r="A60" s="148" t="str">
        <f>Datos!B68</f>
        <v>4.1</v>
      </c>
      <c r="B60" s="321" t="str">
        <f t="shared" si="7"/>
        <v>Muros</v>
      </c>
      <c r="C60" s="322"/>
      <c r="D60" s="169">
        <f t="shared" si="8"/>
        <v>0</v>
      </c>
      <c r="E60" s="170">
        <f t="shared" si="9"/>
        <v>0</v>
      </c>
      <c r="F60" s="171">
        <f t="shared" si="10"/>
        <v>0</v>
      </c>
      <c r="G60" s="129">
        <f t="shared" si="11"/>
        <v>0</v>
      </c>
      <c r="H60" s="129">
        <f t="shared" si="6"/>
        <v>0</v>
      </c>
      <c r="I60" s="172">
        <f t="shared" si="12"/>
        <v>0</v>
      </c>
    </row>
    <row r="61" spans="1:9" ht="24.95" customHeight="1" x14ac:dyDescent="0.2">
      <c r="A61" s="148" t="str">
        <f>Datos!B69</f>
        <v>4.1.3</v>
      </c>
      <c r="B61" s="321" t="str">
        <f t="shared" si="7"/>
        <v>Mamposterías  de 0,20 m</v>
      </c>
      <c r="C61" s="322"/>
      <c r="D61" s="169" t="str">
        <f t="shared" si="8"/>
        <v>m2</v>
      </c>
      <c r="E61" s="170">
        <f t="shared" si="9"/>
        <v>0</v>
      </c>
      <c r="F61" s="171">
        <f t="shared" si="10"/>
        <v>0</v>
      </c>
      <c r="G61" s="129">
        <f t="shared" si="11"/>
        <v>0</v>
      </c>
      <c r="H61" s="129">
        <f t="shared" si="6"/>
        <v>0</v>
      </c>
      <c r="I61" s="172">
        <f t="shared" si="12"/>
        <v>0</v>
      </c>
    </row>
    <row r="62" spans="1:9" ht="24.95" customHeight="1" x14ac:dyDescent="0.2">
      <c r="A62" s="148" t="str">
        <f>Datos!B70</f>
        <v>4.2</v>
      </c>
      <c r="B62" s="321" t="str">
        <f t="shared" si="7"/>
        <v>Tabiques</v>
      </c>
      <c r="C62" s="322"/>
      <c r="D62" s="169">
        <f t="shared" si="8"/>
        <v>0</v>
      </c>
      <c r="E62" s="170">
        <f t="shared" si="9"/>
        <v>0</v>
      </c>
      <c r="F62" s="171">
        <f t="shared" si="10"/>
        <v>0</v>
      </c>
      <c r="G62" s="129">
        <f t="shared" si="11"/>
        <v>0</v>
      </c>
      <c r="H62" s="129">
        <f t="shared" si="6"/>
        <v>0</v>
      </c>
      <c r="I62" s="172">
        <f t="shared" si="12"/>
        <v>0</v>
      </c>
    </row>
    <row r="63" spans="1:9" ht="24.95" customHeight="1" x14ac:dyDescent="0.2">
      <c r="A63" s="148" t="str">
        <f>Datos!B71</f>
        <v>4.2.2</v>
      </c>
      <c r="B63" s="321" t="str">
        <f t="shared" si="7"/>
        <v>De Hormigón Armado</v>
      </c>
      <c r="C63" s="322"/>
      <c r="D63" s="169" t="str">
        <f t="shared" si="8"/>
        <v>m2</v>
      </c>
      <c r="E63" s="170">
        <f t="shared" si="9"/>
        <v>0</v>
      </c>
      <c r="F63" s="171">
        <f t="shared" si="10"/>
        <v>0</v>
      </c>
      <c r="G63" s="129">
        <f t="shared" si="11"/>
        <v>0</v>
      </c>
      <c r="H63" s="129">
        <f t="shared" si="6"/>
        <v>0</v>
      </c>
      <c r="I63" s="172">
        <f t="shared" si="12"/>
        <v>0</v>
      </c>
    </row>
    <row r="64" spans="1:9" ht="24.95" customHeight="1" x14ac:dyDescent="0.2">
      <c r="A64" s="148" t="str">
        <f>Datos!B72</f>
        <v>4.4</v>
      </c>
      <c r="B64" s="321" t="str">
        <f t="shared" si="7"/>
        <v>Aislaciones</v>
      </c>
      <c r="C64" s="322"/>
      <c r="D64" s="169">
        <f t="shared" si="8"/>
        <v>0</v>
      </c>
      <c r="E64" s="170">
        <f t="shared" si="9"/>
        <v>0</v>
      </c>
      <c r="F64" s="171">
        <f t="shared" si="10"/>
        <v>0</v>
      </c>
      <c r="G64" s="129">
        <f t="shared" si="11"/>
        <v>0</v>
      </c>
      <c r="H64" s="129">
        <f t="shared" si="6"/>
        <v>0</v>
      </c>
      <c r="I64" s="172">
        <f t="shared" si="12"/>
        <v>0</v>
      </c>
    </row>
    <row r="65" spans="1:9" ht="24.95" customHeight="1" x14ac:dyDescent="0.2">
      <c r="A65" s="148" t="str">
        <f>Datos!B73</f>
        <v>4.4.1</v>
      </c>
      <c r="B65" s="321" t="str">
        <f t="shared" si="7"/>
        <v>Capa Aisladora Horizontal y Vertical</v>
      </c>
      <c r="C65" s="322"/>
      <c r="D65" s="169" t="str">
        <f t="shared" si="8"/>
        <v>m2</v>
      </c>
      <c r="E65" s="170">
        <f t="shared" si="9"/>
        <v>0</v>
      </c>
      <c r="F65" s="171">
        <f t="shared" si="10"/>
        <v>0</v>
      </c>
      <c r="G65" s="129">
        <f t="shared" si="11"/>
        <v>0</v>
      </c>
      <c r="H65" s="129">
        <f t="shared" si="6"/>
        <v>0</v>
      </c>
      <c r="I65" s="172">
        <f t="shared" si="12"/>
        <v>0</v>
      </c>
    </row>
    <row r="66" spans="1:9" ht="24.95" customHeight="1" x14ac:dyDescent="0.2">
      <c r="A66" s="148" t="str">
        <f>Datos!B74</f>
        <v>4.5</v>
      </c>
      <c r="B66" s="321" t="str">
        <f t="shared" si="7"/>
        <v>Revoques</v>
      </c>
      <c r="C66" s="322"/>
      <c r="D66" s="169">
        <f t="shared" si="8"/>
        <v>0</v>
      </c>
      <c r="E66" s="170">
        <f t="shared" si="9"/>
        <v>0</v>
      </c>
      <c r="F66" s="171">
        <f t="shared" si="10"/>
        <v>0</v>
      </c>
      <c r="G66" s="129">
        <f t="shared" si="11"/>
        <v>0</v>
      </c>
      <c r="H66" s="129">
        <f t="shared" si="6"/>
        <v>0</v>
      </c>
      <c r="I66" s="172">
        <f t="shared" si="12"/>
        <v>0</v>
      </c>
    </row>
    <row r="67" spans="1:9" ht="24.95" customHeight="1" x14ac:dyDescent="0.2">
      <c r="A67" s="148" t="str">
        <f>Datos!B75</f>
        <v>4.5.1</v>
      </c>
      <c r="B67" s="321" t="str">
        <f t="shared" si="7"/>
        <v>Jaharro a la cal  interior y exterior</v>
      </c>
      <c r="C67" s="322"/>
      <c r="D67" s="169" t="str">
        <f t="shared" si="8"/>
        <v>m2</v>
      </c>
      <c r="E67" s="170">
        <f t="shared" si="9"/>
        <v>0</v>
      </c>
      <c r="F67" s="171">
        <f t="shared" si="10"/>
        <v>0</v>
      </c>
      <c r="G67" s="129">
        <f t="shared" si="11"/>
        <v>0</v>
      </c>
      <c r="H67" s="129">
        <f t="shared" si="6"/>
        <v>0</v>
      </c>
      <c r="I67" s="172">
        <f t="shared" si="12"/>
        <v>0</v>
      </c>
    </row>
    <row r="68" spans="1:9" ht="24.95" customHeight="1" x14ac:dyDescent="0.2">
      <c r="A68" s="148" t="str">
        <f>Datos!B76</f>
        <v>4.5.2</v>
      </c>
      <c r="B68" s="321" t="str">
        <f t="shared" si="7"/>
        <v>Revoque  impermeable</v>
      </c>
      <c r="C68" s="322"/>
      <c r="D68" s="169" t="str">
        <f t="shared" si="8"/>
        <v>m2</v>
      </c>
      <c r="E68" s="170">
        <f t="shared" si="9"/>
        <v>0</v>
      </c>
      <c r="F68" s="171">
        <f t="shared" si="10"/>
        <v>0</v>
      </c>
      <c r="G68" s="129">
        <f t="shared" si="11"/>
        <v>0</v>
      </c>
      <c r="H68" s="129">
        <f t="shared" si="6"/>
        <v>0</v>
      </c>
      <c r="I68" s="172">
        <f t="shared" si="12"/>
        <v>0</v>
      </c>
    </row>
    <row r="69" spans="1:9" ht="24.95" customHeight="1" x14ac:dyDescent="0.2">
      <c r="A69" s="148" t="str">
        <f>Datos!B77</f>
        <v>4.5.3</v>
      </c>
      <c r="B69" s="321" t="str">
        <f t="shared" si="7"/>
        <v>Jaharro bajo revestimiento</v>
      </c>
      <c r="C69" s="322"/>
      <c r="D69" s="169" t="str">
        <f t="shared" si="8"/>
        <v>m2</v>
      </c>
      <c r="E69" s="170">
        <f t="shared" si="9"/>
        <v>0</v>
      </c>
      <c r="F69" s="171">
        <f t="shared" si="10"/>
        <v>0</v>
      </c>
      <c r="G69" s="129">
        <f t="shared" si="11"/>
        <v>0</v>
      </c>
      <c r="H69" s="129">
        <f t="shared" si="6"/>
        <v>0</v>
      </c>
      <c r="I69" s="172">
        <f t="shared" si="12"/>
        <v>0</v>
      </c>
    </row>
    <row r="70" spans="1:9" ht="24.95" customHeight="1" x14ac:dyDescent="0.2">
      <c r="A70" s="148" t="str">
        <f>Datos!B78</f>
        <v>4.5.4</v>
      </c>
      <c r="B70" s="321" t="str">
        <f t="shared" si="7"/>
        <v>Enlucidos</v>
      </c>
      <c r="C70" s="322"/>
      <c r="D70" s="169" t="str">
        <f t="shared" si="8"/>
        <v>m2</v>
      </c>
      <c r="E70" s="170">
        <f t="shared" si="9"/>
        <v>0</v>
      </c>
      <c r="F70" s="171">
        <f t="shared" si="10"/>
        <v>0</v>
      </c>
      <c r="G70" s="129">
        <f t="shared" si="11"/>
        <v>0</v>
      </c>
      <c r="H70" s="129">
        <f t="shared" si="6"/>
        <v>0</v>
      </c>
      <c r="I70" s="172">
        <f t="shared" si="12"/>
        <v>0</v>
      </c>
    </row>
    <row r="71" spans="1:9" ht="24.95" customHeight="1" x14ac:dyDescent="0.2">
      <c r="A71" s="148" t="str">
        <f>Datos!B79</f>
        <v>4.6</v>
      </c>
      <c r="B71" s="321" t="str">
        <f t="shared" si="7"/>
        <v>Contrapisos</v>
      </c>
      <c r="C71" s="322"/>
      <c r="D71" s="169">
        <f t="shared" si="8"/>
        <v>0</v>
      </c>
      <c r="E71" s="170">
        <f t="shared" si="9"/>
        <v>0</v>
      </c>
      <c r="F71" s="171">
        <f t="shared" si="10"/>
        <v>0</v>
      </c>
      <c r="G71" s="129">
        <f t="shared" si="11"/>
        <v>0</v>
      </c>
      <c r="H71" s="129">
        <f t="shared" si="6"/>
        <v>0</v>
      </c>
      <c r="I71" s="172">
        <f t="shared" si="12"/>
        <v>0</v>
      </c>
    </row>
    <row r="72" spans="1:9" ht="24.95" customHeight="1" x14ac:dyDescent="0.2">
      <c r="A72" s="148" t="str">
        <f>Datos!B80</f>
        <v>4.6.2</v>
      </c>
      <c r="B72" s="321" t="str">
        <f t="shared" si="7"/>
        <v>De hormigón armado</v>
      </c>
      <c r="C72" s="322"/>
      <c r="D72" s="169" t="str">
        <f t="shared" si="8"/>
        <v>m2</v>
      </c>
      <c r="E72" s="170">
        <f t="shared" si="9"/>
        <v>0</v>
      </c>
      <c r="F72" s="171">
        <f t="shared" si="10"/>
        <v>0</v>
      </c>
      <c r="G72" s="129">
        <f t="shared" si="11"/>
        <v>0</v>
      </c>
      <c r="H72" s="129">
        <f t="shared" si="6"/>
        <v>0</v>
      </c>
      <c r="I72" s="172">
        <f t="shared" si="12"/>
        <v>0</v>
      </c>
    </row>
    <row r="73" spans="1:9" ht="24.95" customHeight="1" x14ac:dyDescent="0.2">
      <c r="A73" s="148" t="str">
        <f>Datos!B81</f>
        <v>4.7</v>
      </c>
      <c r="B73" s="321" t="str">
        <f t="shared" si="7"/>
        <v>Antepechos</v>
      </c>
      <c r="C73" s="322"/>
      <c r="D73" s="169">
        <f t="shared" si="8"/>
        <v>0</v>
      </c>
      <c r="E73" s="170">
        <f t="shared" si="9"/>
        <v>0</v>
      </c>
      <c r="F73" s="171">
        <f t="shared" si="10"/>
        <v>0</v>
      </c>
      <c r="G73" s="129">
        <f t="shared" si="11"/>
        <v>0</v>
      </c>
      <c r="H73" s="129">
        <f t="shared" si="6"/>
        <v>0</v>
      </c>
      <c r="I73" s="172">
        <f t="shared" si="12"/>
        <v>0</v>
      </c>
    </row>
    <row r="74" spans="1:9" ht="24.95" customHeight="1" x14ac:dyDescent="0.2">
      <c r="A74" s="148" t="str">
        <f>Datos!B82</f>
        <v>4.7.1</v>
      </c>
      <c r="B74" s="321" t="str">
        <f t="shared" si="7"/>
        <v>De hormigón</v>
      </c>
      <c r="C74" s="322"/>
      <c r="D74" s="169" t="str">
        <f t="shared" si="8"/>
        <v>m2</v>
      </c>
      <c r="E74" s="170">
        <f t="shared" si="9"/>
        <v>0</v>
      </c>
      <c r="F74" s="171">
        <f t="shared" si="10"/>
        <v>0</v>
      </c>
      <c r="G74" s="129">
        <f t="shared" si="11"/>
        <v>0</v>
      </c>
      <c r="H74" s="129">
        <f t="shared" si="6"/>
        <v>0</v>
      </c>
      <c r="I74" s="172">
        <f t="shared" si="12"/>
        <v>0</v>
      </c>
    </row>
    <row r="75" spans="1:9" ht="24.95" customHeight="1" x14ac:dyDescent="0.2">
      <c r="A75" s="148">
        <f>Datos!B83</f>
        <v>5</v>
      </c>
      <c r="B75" s="321" t="str">
        <f t="shared" si="7"/>
        <v xml:space="preserve"> REVESTIMIENTOS</v>
      </c>
      <c r="C75" s="322"/>
      <c r="D75" s="169">
        <f t="shared" si="8"/>
        <v>0</v>
      </c>
      <c r="E75" s="170">
        <f t="shared" si="9"/>
        <v>0</v>
      </c>
      <c r="F75" s="171">
        <f t="shared" si="10"/>
        <v>0</v>
      </c>
      <c r="G75" s="129">
        <f t="shared" si="11"/>
        <v>0</v>
      </c>
      <c r="H75" s="129">
        <f t="shared" si="6"/>
        <v>0</v>
      </c>
      <c r="I75" s="172">
        <f t="shared" si="12"/>
        <v>0</v>
      </c>
    </row>
    <row r="76" spans="1:9" ht="24.95" customHeight="1" x14ac:dyDescent="0.2">
      <c r="A76" s="148" t="str">
        <f>Datos!B84</f>
        <v>5.1</v>
      </c>
      <c r="B76" s="321" t="str">
        <f t="shared" si="7"/>
        <v>Cerámico</v>
      </c>
      <c r="C76" s="322"/>
      <c r="D76" s="169" t="str">
        <f t="shared" si="8"/>
        <v>m2</v>
      </c>
      <c r="E76" s="170">
        <f t="shared" si="9"/>
        <v>0</v>
      </c>
      <c r="F76" s="171">
        <f t="shared" si="10"/>
        <v>0</v>
      </c>
      <c r="G76" s="129">
        <f t="shared" si="11"/>
        <v>0</v>
      </c>
      <c r="H76" s="129">
        <f t="shared" si="6"/>
        <v>0</v>
      </c>
      <c r="I76" s="172">
        <f t="shared" si="12"/>
        <v>0</v>
      </c>
    </row>
    <row r="77" spans="1:9" ht="24.95" customHeight="1" x14ac:dyDescent="0.2">
      <c r="A77" s="148" t="str">
        <f>Datos!B85</f>
        <v>5.6</v>
      </c>
      <c r="B77" s="321" t="str">
        <f t="shared" si="7"/>
        <v>Acrílico con color incorporado</v>
      </c>
      <c r="C77" s="322"/>
      <c r="D77" s="169" t="str">
        <f t="shared" si="8"/>
        <v>m2</v>
      </c>
      <c r="E77" s="170">
        <f t="shared" si="9"/>
        <v>0</v>
      </c>
      <c r="F77" s="171">
        <f t="shared" si="10"/>
        <v>0</v>
      </c>
      <c r="G77" s="129">
        <f t="shared" si="11"/>
        <v>0</v>
      </c>
      <c r="H77" s="129">
        <f t="shared" si="6"/>
        <v>0</v>
      </c>
      <c r="I77" s="172">
        <f t="shared" si="12"/>
        <v>0</v>
      </c>
    </row>
    <row r="78" spans="1:9" ht="24.95" customHeight="1" x14ac:dyDescent="0.2">
      <c r="A78" s="148">
        <f>Datos!B86</f>
        <v>6</v>
      </c>
      <c r="B78" s="321" t="str">
        <f t="shared" si="7"/>
        <v xml:space="preserve"> PISOS Y ZÓCALOS</v>
      </c>
      <c r="C78" s="322"/>
      <c r="D78" s="169">
        <f t="shared" si="8"/>
        <v>0</v>
      </c>
      <c r="E78" s="170">
        <f t="shared" si="9"/>
        <v>0</v>
      </c>
      <c r="F78" s="171">
        <f t="shared" si="10"/>
        <v>0</v>
      </c>
      <c r="G78" s="129">
        <f t="shared" si="11"/>
        <v>0</v>
      </c>
      <c r="H78" s="129">
        <f t="shared" si="6"/>
        <v>0</v>
      </c>
      <c r="I78" s="172">
        <f t="shared" si="12"/>
        <v>0</v>
      </c>
    </row>
    <row r="79" spans="1:9" ht="24.95" customHeight="1" x14ac:dyDescent="0.2">
      <c r="A79" s="148" t="str">
        <f>Datos!B87</f>
        <v>6.1</v>
      </c>
      <c r="B79" s="321" t="str">
        <f t="shared" si="7"/>
        <v>Pisos Interiores</v>
      </c>
      <c r="C79" s="322"/>
      <c r="D79" s="169">
        <f t="shared" si="8"/>
        <v>0</v>
      </c>
      <c r="E79" s="170">
        <f t="shared" si="9"/>
        <v>0</v>
      </c>
      <c r="F79" s="171">
        <f t="shared" si="10"/>
        <v>0</v>
      </c>
      <c r="G79" s="129">
        <f t="shared" si="11"/>
        <v>0</v>
      </c>
      <c r="H79" s="129">
        <f t="shared" si="6"/>
        <v>0</v>
      </c>
      <c r="I79" s="172">
        <f t="shared" si="12"/>
        <v>0</v>
      </c>
    </row>
    <row r="80" spans="1:9" ht="24.95" customHeight="1" x14ac:dyDescent="0.2">
      <c r="A80" s="148" t="str">
        <f>Datos!B88</f>
        <v>6.1.1</v>
      </c>
      <c r="B80" s="321" t="str">
        <f t="shared" si="7"/>
        <v>De hormigón</v>
      </c>
      <c r="C80" s="322"/>
      <c r="D80" s="169" t="str">
        <f t="shared" si="8"/>
        <v>m2</v>
      </c>
      <c r="E80" s="170">
        <f t="shared" si="9"/>
        <v>0</v>
      </c>
      <c r="F80" s="171">
        <f t="shared" si="10"/>
        <v>0</v>
      </c>
      <c r="G80" s="129">
        <f t="shared" si="11"/>
        <v>0</v>
      </c>
      <c r="H80" s="129">
        <f t="shared" si="6"/>
        <v>0</v>
      </c>
      <c r="I80" s="172">
        <f t="shared" si="12"/>
        <v>0</v>
      </c>
    </row>
    <row r="81" spans="1:9" ht="24.95" customHeight="1" x14ac:dyDescent="0.2">
      <c r="A81" s="148" t="str">
        <f>Datos!B89</f>
        <v>6.1.2</v>
      </c>
      <c r="B81" s="321" t="str">
        <f t="shared" si="7"/>
        <v>Pisos de mosaico granítico (0,30 x 0,30)</v>
      </c>
      <c r="C81" s="322"/>
      <c r="D81" s="169" t="str">
        <f t="shared" si="8"/>
        <v>m2</v>
      </c>
      <c r="E81" s="170">
        <f t="shared" si="9"/>
        <v>0</v>
      </c>
      <c r="F81" s="171">
        <f t="shared" si="10"/>
        <v>0</v>
      </c>
      <c r="G81" s="129">
        <f t="shared" si="11"/>
        <v>0</v>
      </c>
      <c r="H81" s="129">
        <f t="shared" si="6"/>
        <v>0</v>
      </c>
      <c r="I81" s="172">
        <f t="shared" si="12"/>
        <v>0</v>
      </c>
    </row>
    <row r="82" spans="1:9" ht="24.95" customHeight="1" x14ac:dyDescent="0.2">
      <c r="A82" s="148" t="str">
        <f>Datos!B90</f>
        <v>6.1.7</v>
      </c>
      <c r="B82" s="321" t="str">
        <f t="shared" ref="B82:B102" si="13">IFERROR(VLOOKUP(A82,Tabla_Datos,2,FALSE),"")</f>
        <v>Zócalos graníticos (0,07x0,30)</v>
      </c>
      <c r="C82" s="322"/>
      <c r="D82" s="169" t="str">
        <f t="shared" ref="D82:D102" si="14">IFERROR(VLOOKUP(A82,Tabla_Datos,3,FALSE),"")</f>
        <v>ml</v>
      </c>
      <c r="E82" s="170">
        <f t="shared" ref="E82:E102" si="15">IFERROR(VLOOKUP(A82,Tabla_Datos,4,FALSE),0)</f>
        <v>0</v>
      </c>
      <c r="F82" s="171">
        <f t="shared" ref="F82:F102" si="16">IFERROR(VLOOKUP(A82,Tabla_Analisis_Precio,7,FALSE),0)</f>
        <v>0</v>
      </c>
      <c r="G82" s="129">
        <f t="shared" ref="G82:G113" si="17">ROUND(PrecioUnitario(F82,Costo_Financiero,Gasto_Generales_Porcentaje,Beneficio,Ingresos_Brutos,IVA),2)</f>
        <v>0</v>
      </c>
      <c r="H82" s="129">
        <f t="shared" si="6"/>
        <v>0</v>
      </c>
      <c r="I82" s="172">
        <f t="shared" ref="I82:I102" si="18">IFERROR(H82/Monto_Oferta,0)</f>
        <v>0</v>
      </c>
    </row>
    <row r="83" spans="1:9" ht="24.95" customHeight="1" x14ac:dyDescent="0.2">
      <c r="A83" s="148" t="str">
        <f>Datos!B91</f>
        <v>6.1.10</v>
      </c>
      <c r="B83" s="321" t="str">
        <f t="shared" si="13"/>
        <v>Zócalos cementicio</v>
      </c>
      <c r="C83" s="322"/>
      <c r="D83" s="169" t="str">
        <f t="shared" si="14"/>
        <v>ml</v>
      </c>
      <c r="E83" s="170">
        <f t="shared" si="15"/>
        <v>0</v>
      </c>
      <c r="F83" s="171">
        <f t="shared" si="16"/>
        <v>0</v>
      </c>
      <c r="G83" s="129">
        <f t="shared" si="17"/>
        <v>0</v>
      </c>
      <c r="H83" s="129">
        <f t="shared" ref="H83:H102" si="19">ROUND(E83*G83,2)</f>
        <v>0</v>
      </c>
      <c r="I83" s="172">
        <f t="shared" si="18"/>
        <v>0</v>
      </c>
    </row>
    <row r="84" spans="1:9" ht="24.95" customHeight="1" x14ac:dyDescent="0.2">
      <c r="A84" s="148" t="str">
        <f>Datos!B92</f>
        <v>6.1.12</v>
      </c>
      <c r="B84" s="321" t="str">
        <f t="shared" si="13"/>
        <v>Umbrales y solías</v>
      </c>
      <c r="C84" s="322"/>
      <c r="D84" s="169" t="str">
        <f t="shared" si="14"/>
        <v>m2</v>
      </c>
      <c r="E84" s="170">
        <f t="shared" si="15"/>
        <v>0</v>
      </c>
      <c r="F84" s="171">
        <f t="shared" si="16"/>
        <v>0</v>
      </c>
      <c r="G84" s="129">
        <f t="shared" si="17"/>
        <v>0</v>
      </c>
      <c r="H84" s="129">
        <f t="shared" si="19"/>
        <v>0</v>
      </c>
      <c r="I84" s="172">
        <f t="shared" si="18"/>
        <v>0</v>
      </c>
    </row>
    <row r="85" spans="1:9" ht="24.95" customHeight="1" x14ac:dyDescent="0.2">
      <c r="A85" s="148" t="str">
        <f>Datos!B93</f>
        <v>6.2</v>
      </c>
      <c r="B85" s="321" t="str">
        <f t="shared" si="13"/>
        <v>Pisos Exteriores</v>
      </c>
      <c r="C85" s="322"/>
      <c r="D85" s="169">
        <f t="shared" si="14"/>
        <v>0</v>
      </c>
      <c r="E85" s="170">
        <f t="shared" si="15"/>
        <v>0</v>
      </c>
      <c r="F85" s="171">
        <f t="shared" si="16"/>
        <v>0</v>
      </c>
      <c r="G85" s="129">
        <f t="shared" si="17"/>
        <v>0</v>
      </c>
      <c r="H85" s="129">
        <f t="shared" si="19"/>
        <v>0</v>
      </c>
      <c r="I85" s="172">
        <f t="shared" si="18"/>
        <v>0</v>
      </c>
    </row>
    <row r="86" spans="1:9" ht="24.95" customHeight="1" x14ac:dyDescent="0.2">
      <c r="A86" s="148" t="str">
        <f>Datos!B94</f>
        <v>6.2.1</v>
      </c>
      <c r="B86" s="321" t="str">
        <f t="shared" si="13"/>
        <v>De hormigón armado fratasado</v>
      </c>
      <c r="C86" s="322"/>
      <c r="D86" s="169" t="str">
        <f t="shared" si="14"/>
        <v>m2</v>
      </c>
      <c r="E86" s="170">
        <f t="shared" si="15"/>
        <v>0</v>
      </c>
      <c r="F86" s="171">
        <f t="shared" si="16"/>
        <v>0</v>
      </c>
      <c r="G86" s="129">
        <f t="shared" si="17"/>
        <v>0</v>
      </c>
      <c r="H86" s="129">
        <f t="shared" si="19"/>
        <v>0</v>
      </c>
      <c r="I86" s="172">
        <f t="shared" si="18"/>
        <v>0</v>
      </c>
    </row>
    <row r="87" spans="1:9" ht="24.95" customHeight="1" x14ac:dyDescent="0.2">
      <c r="A87" s="148" t="str">
        <f>Datos!B95</f>
        <v>6.2.2</v>
      </c>
      <c r="B87" s="321" t="str">
        <f t="shared" si="13"/>
        <v>De hormigón fratazado</v>
      </c>
      <c r="C87" s="322"/>
      <c r="D87" s="169" t="str">
        <f t="shared" si="14"/>
        <v>m2</v>
      </c>
      <c r="E87" s="170">
        <f t="shared" si="15"/>
        <v>0</v>
      </c>
      <c r="F87" s="171">
        <f t="shared" si="16"/>
        <v>0</v>
      </c>
      <c r="G87" s="129">
        <f t="shared" si="17"/>
        <v>0</v>
      </c>
      <c r="H87" s="129">
        <f t="shared" si="19"/>
        <v>0</v>
      </c>
      <c r="I87" s="172">
        <f t="shared" si="18"/>
        <v>0</v>
      </c>
    </row>
    <row r="88" spans="1:9" ht="24.95" customHeight="1" x14ac:dyDescent="0.2">
      <c r="A88" s="148" t="str">
        <f>Datos!B96</f>
        <v>6.2.3</v>
      </c>
      <c r="B88" s="321" t="str">
        <f t="shared" si="13"/>
        <v>Piso consolidado de grancilla + fillet</v>
      </c>
      <c r="C88" s="322"/>
      <c r="D88" s="169" t="str">
        <f t="shared" si="14"/>
        <v>m2</v>
      </c>
      <c r="E88" s="170">
        <f t="shared" si="15"/>
        <v>0</v>
      </c>
      <c r="F88" s="171">
        <f t="shared" si="16"/>
        <v>0</v>
      </c>
      <c r="G88" s="129">
        <f t="shared" si="17"/>
        <v>0</v>
      </c>
      <c r="H88" s="129">
        <f t="shared" si="19"/>
        <v>0</v>
      </c>
      <c r="I88" s="172">
        <f t="shared" si="18"/>
        <v>0</v>
      </c>
    </row>
    <row r="89" spans="1:9" ht="24.95" customHeight="1" x14ac:dyDescent="0.2">
      <c r="A89" s="148" t="str">
        <f>Datos!B97</f>
        <v>6.2.9</v>
      </c>
      <c r="B89" s="321" t="str">
        <f t="shared" si="13"/>
        <v>Zocalo exterior rehundido</v>
      </c>
      <c r="C89" s="322"/>
      <c r="D89" s="169" t="str">
        <f t="shared" si="14"/>
        <v>ml</v>
      </c>
      <c r="E89" s="170">
        <f t="shared" si="15"/>
        <v>0</v>
      </c>
      <c r="F89" s="171">
        <f t="shared" si="16"/>
        <v>0</v>
      </c>
      <c r="G89" s="129">
        <f t="shared" si="17"/>
        <v>0</v>
      </c>
      <c r="H89" s="129">
        <f t="shared" si="19"/>
        <v>0</v>
      </c>
      <c r="I89" s="172">
        <f t="shared" si="18"/>
        <v>0</v>
      </c>
    </row>
    <row r="90" spans="1:9" ht="24.95" customHeight="1" x14ac:dyDescent="0.2">
      <c r="A90" s="148">
        <f>Datos!B98</f>
        <v>7</v>
      </c>
      <c r="B90" s="321" t="str">
        <f t="shared" si="13"/>
        <v xml:space="preserve"> MARMOLERÍA</v>
      </c>
      <c r="C90" s="322"/>
      <c r="D90" s="169">
        <f t="shared" si="14"/>
        <v>0</v>
      </c>
      <c r="E90" s="170">
        <f t="shared" si="15"/>
        <v>0</v>
      </c>
      <c r="F90" s="171">
        <f t="shared" si="16"/>
        <v>0</v>
      </c>
      <c r="G90" s="129">
        <f t="shared" si="17"/>
        <v>0</v>
      </c>
      <c r="H90" s="129">
        <f t="shared" si="19"/>
        <v>0</v>
      </c>
      <c r="I90" s="172">
        <f t="shared" si="18"/>
        <v>0</v>
      </c>
    </row>
    <row r="91" spans="1:9" ht="24.95" customHeight="1" x14ac:dyDescent="0.2">
      <c r="A91" s="148" t="str">
        <f>Datos!B99</f>
        <v>7.1</v>
      </c>
      <c r="B91" s="321" t="str">
        <f t="shared" si="13"/>
        <v>Mesadas de granito natural</v>
      </c>
      <c r="C91" s="322"/>
      <c r="D91" s="169" t="str">
        <f t="shared" si="14"/>
        <v>m2</v>
      </c>
      <c r="E91" s="170">
        <f t="shared" si="15"/>
        <v>0</v>
      </c>
      <c r="F91" s="171">
        <f t="shared" si="16"/>
        <v>0</v>
      </c>
      <c r="G91" s="129">
        <f t="shared" si="17"/>
        <v>0</v>
      </c>
      <c r="H91" s="129">
        <f t="shared" si="19"/>
        <v>0</v>
      </c>
      <c r="I91" s="172">
        <f t="shared" si="18"/>
        <v>0</v>
      </c>
    </row>
    <row r="92" spans="1:9" ht="24.95" customHeight="1" x14ac:dyDescent="0.2">
      <c r="A92" s="148">
        <f>Datos!B100</f>
        <v>8</v>
      </c>
      <c r="B92" s="321" t="str">
        <f t="shared" si="13"/>
        <v xml:space="preserve"> CUBIERTAS Y TECHOS</v>
      </c>
      <c r="C92" s="322"/>
      <c r="D92" s="169">
        <f t="shared" si="14"/>
        <v>0</v>
      </c>
      <c r="E92" s="170">
        <f t="shared" si="15"/>
        <v>0</v>
      </c>
      <c r="F92" s="171">
        <f t="shared" si="16"/>
        <v>0</v>
      </c>
      <c r="G92" s="129">
        <f t="shared" si="17"/>
        <v>0</v>
      </c>
      <c r="H92" s="129">
        <f t="shared" si="19"/>
        <v>0</v>
      </c>
      <c r="I92" s="172">
        <f t="shared" si="18"/>
        <v>0</v>
      </c>
    </row>
    <row r="93" spans="1:9" ht="24.95" customHeight="1" x14ac:dyDescent="0.2">
      <c r="A93" s="148" t="str">
        <f>Datos!B101</f>
        <v>8.1</v>
      </c>
      <c r="B93" s="321" t="str">
        <f t="shared" si="13"/>
        <v>Sobre losa de hormigón armado</v>
      </c>
      <c r="C93" s="322"/>
      <c r="D93" s="169" t="str">
        <f t="shared" si="14"/>
        <v>m2</v>
      </c>
      <c r="E93" s="170">
        <f t="shared" si="15"/>
        <v>0</v>
      </c>
      <c r="F93" s="171">
        <f t="shared" si="16"/>
        <v>0</v>
      </c>
      <c r="G93" s="129">
        <f t="shared" si="17"/>
        <v>0</v>
      </c>
      <c r="H93" s="129">
        <f t="shared" si="19"/>
        <v>0</v>
      </c>
      <c r="I93" s="172">
        <f t="shared" si="18"/>
        <v>0</v>
      </c>
    </row>
    <row r="94" spans="1:9" ht="24.95" customHeight="1" x14ac:dyDescent="0.2">
      <c r="A94" s="148" t="str">
        <f>Datos!B102</f>
        <v>8.2</v>
      </c>
      <c r="B94" s="321" t="str">
        <f t="shared" si="13"/>
        <v>Cubiertas metálicas (incluída aislaciones)</v>
      </c>
      <c r="C94" s="322"/>
      <c r="D94" s="169" t="str">
        <f t="shared" si="14"/>
        <v>m2</v>
      </c>
      <c r="E94" s="170">
        <f t="shared" si="15"/>
        <v>0</v>
      </c>
      <c r="F94" s="171">
        <f t="shared" si="16"/>
        <v>0</v>
      </c>
      <c r="G94" s="129">
        <f t="shared" si="17"/>
        <v>0</v>
      </c>
      <c r="H94" s="129">
        <f t="shared" si="19"/>
        <v>0</v>
      </c>
      <c r="I94" s="172">
        <f t="shared" si="18"/>
        <v>0</v>
      </c>
    </row>
    <row r="95" spans="1:9" ht="24.95" customHeight="1" x14ac:dyDescent="0.2">
      <c r="A95" s="148">
        <f>Datos!B103</f>
        <v>9</v>
      </c>
      <c r="B95" s="321" t="str">
        <f t="shared" si="13"/>
        <v xml:space="preserve"> CIELORRASOS</v>
      </c>
      <c r="C95" s="322"/>
      <c r="D95" s="169">
        <f t="shared" si="14"/>
        <v>0</v>
      </c>
      <c r="E95" s="170">
        <f t="shared" si="15"/>
        <v>0</v>
      </c>
      <c r="F95" s="171">
        <f t="shared" si="16"/>
        <v>0</v>
      </c>
      <c r="G95" s="129">
        <f t="shared" si="17"/>
        <v>0</v>
      </c>
      <c r="H95" s="129">
        <f t="shared" si="19"/>
        <v>0</v>
      </c>
      <c r="I95" s="172">
        <f t="shared" si="18"/>
        <v>0</v>
      </c>
    </row>
    <row r="96" spans="1:9" ht="24.95" customHeight="1" x14ac:dyDescent="0.2">
      <c r="A96" s="148" t="str">
        <f>Datos!B104</f>
        <v>9.1</v>
      </c>
      <c r="B96" s="321" t="str">
        <f t="shared" si="13"/>
        <v>Aplicados</v>
      </c>
      <c r="C96" s="322"/>
      <c r="D96" s="169">
        <f t="shared" si="14"/>
        <v>0</v>
      </c>
      <c r="E96" s="170">
        <f t="shared" si="15"/>
        <v>0</v>
      </c>
      <c r="F96" s="171">
        <f t="shared" si="16"/>
        <v>0</v>
      </c>
      <c r="G96" s="129">
        <f t="shared" si="17"/>
        <v>0</v>
      </c>
      <c r="H96" s="129">
        <f t="shared" si="19"/>
        <v>0</v>
      </c>
      <c r="I96" s="172">
        <f t="shared" si="18"/>
        <v>0</v>
      </c>
    </row>
    <row r="97" spans="1:9" ht="24.95" customHeight="1" x14ac:dyDescent="0.2">
      <c r="A97" s="148" t="str">
        <f>Datos!B105</f>
        <v>9.1.1</v>
      </c>
      <c r="B97" s="321" t="str">
        <f t="shared" si="13"/>
        <v>A la cal</v>
      </c>
      <c r="C97" s="322"/>
      <c r="D97" s="169" t="str">
        <f t="shared" si="14"/>
        <v>m2</v>
      </c>
      <c r="E97" s="170">
        <f t="shared" si="15"/>
        <v>0</v>
      </c>
      <c r="F97" s="171">
        <f t="shared" si="16"/>
        <v>0</v>
      </c>
      <c r="G97" s="129">
        <f t="shared" si="17"/>
        <v>0</v>
      </c>
      <c r="H97" s="129">
        <f t="shared" si="19"/>
        <v>0</v>
      </c>
      <c r="I97" s="172">
        <f t="shared" si="18"/>
        <v>0</v>
      </c>
    </row>
    <row r="98" spans="1:9" ht="24.95" customHeight="1" x14ac:dyDescent="0.2">
      <c r="A98" s="148" t="str">
        <f>Datos!B106</f>
        <v>9.1.2</v>
      </c>
      <c r="B98" s="321" t="str">
        <f t="shared" si="13"/>
        <v>Al yeso</v>
      </c>
      <c r="C98" s="322"/>
      <c r="D98" s="169" t="str">
        <f t="shared" si="14"/>
        <v>m2</v>
      </c>
      <c r="E98" s="170">
        <f t="shared" si="15"/>
        <v>0</v>
      </c>
      <c r="F98" s="171">
        <f t="shared" si="16"/>
        <v>0</v>
      </c>
      <c r="G98" s="129">
        <f t="shared" si="17"/>
        <v>0</v>
      </c>
      <c r="H98" s="129">
        <f t="shared" si="19"/>
        <v>0</v>
      </c>
      <c r="I98" s="172">
        <f t="shared" si="18"/>
        <v>0</v>
      </c>
    </row>
    <row r="99" spans="1:9" ht="24.95" customHeight="1" x14ac:dyDescent="0.2">
      <c r="A99" s="148">
        <f>Datos!B107</f>
        <v>10</v>
      </c>
      <c r="B99" s="321" t="str">
        <f t="shared" si="13"/>
        <v xml:space="preserve"> CARPINTERÍAS</v>
      </c>
      <c r="C99" s="322"/>
      <c r="D99" s="169">
        <f t="shared" si="14"/>
        <v>0</v>
      </c>
      <c r="E99" s="170">
        <f t="shared" si="15"/>
        <v>0</v>
      </c>
      <c r="F99" s="171">
        <f t="shared" si="16"/>
        <v>0</v>
      </c>
      <c r="G99" s="129">
        <f t="shared" si="17"/>
        <v>0</v>
      </c>
      <c r="H99" s="129">
        <f t="shared" si="19"/>
        <v>0</v>
      </c>
      <c r="I99" s="172">
        <f t="shared" si="18"/>
        <v>0</v>
      </c>
    </row>
    <row r="100" spans="1:9" ht="24.95" customHeight="1" x14ac:dyDescent="0.2">
      <c r="A100" s="148" t="str">
        <f>Datos!B108</f>
        <v>10.1</v>
      </c>
      <c r="B100" s="321" t="str">
        <f t="shared" si="13"/>
        <v>Carpinteria metalica</v>
      </c>
      <c r="C100" s="322"/>
      <c r="D100" s="169">
        <f t="shared" si="14"/>
        <v>0</v>
      </c>
      <c r="E100" s="170">
        <f t="shared" si="15"/>
        <v>0</v>
      </c>
      <c r="F100" s="171">
        <f t="shared" si="16"/>
        <v>0</v>
      </c>
      <c r="G100" s="129">
        <f t="shared" si="17"/>
        <v>0</v>
      </c>
      <c r="H100" s="129">
        <f t="shared" si="19"/>
        <v>0</v>
      </c>
      <c r="I100" s="172">
        <f t="shared" si="18"/>
        <v>0</v>
      </c>
    </row>
    <row r="101" spans="1:9" ht="24.95" customHeight="1" x14ac:dyDescent="0.2">
      <c r="A101" s="148" t="str">
        <f>Datos!B109</f>
        <v>10.1.1</v>
      </c>
      <c r="B101" s="321" t="str">
        <f t="shared" si="13"/>
        <v>Chapa Doblada y herrería</v>
      </c>
      <c r="C101" s="322"/>
      <c r="D101" s="169">
        <f t="shared" si="14"/>
        <v>0</v>
      </c>
      <c r="E101" s="170">
        <f t="shared" si="15"/>
        <v>0</v>
      </c>
      <c r="F101" s="171">
        <f t="shared" si="16"/>
        <v>0</v>
      </c>
      <c r="G101" s="129">
        <f t="shared" si="17"/>
        <v>0</v>
      </c>
      <c r="H101" s="129">
        <f t="shared" si="19"/>
        <v>0</v>
      </c>
      <c r="I101" s="172">
        <f t="shared" si="18"/>
        <v>0</v>
      </c>
    </row>
    <row r="102" spans="1:9" ht="24.95" customHeight="1" x14ac:dyDescent="0.2">
      <c r="A102" s="148" t="str">
        <f>Datos!B110</f>
        <v>10.1.1.1</v>
      </c>
      <c r="B102" s="321" t="str">
        <f t="shared" si="13"/>
        <v>P1</v>
      </c>
      <c r="C102" s="322"/>
      <c r="D102" s="169" t="str">
        <f t="shared" si="14"/>
        <v>m2</v>
      </c>
      <c r="E102" s="170">
        <f t="shared" si="15"/>
        <v>0</v>
      </c>
      <c r="F102" s="171">
        <f t="shared" si="16"/>
        <v>0</v>
      </c>
      <c r="G102" s="129">
        <f t="shared" si="17"/>
        <v>0</v>
      </c>
      <c r="H102" s="129">
        <f t="shared" si="19"/>
        <v>0</v>
      </c>
      <c r="I102" s="172">
        <f t="shared" si="18"/>
        <v>0</v>
      </c>
    </row>
    <row r="103" spans="1:9" ht="24.95" customHeight="1" x14ac:dyDescent="0.2">
      <c r="A103" s="148" t="str">
        <f>Datos!B111</f>
        <v>10.1.1.2</v>
      </c>
      <c r="B103" s="321" t="str">
        <f t="shared" ref="B103:B143" si="20">IFERROR(VLOOKUP(A103,Tabla_Datos,2,FALSE),"")</f>
        <v>P2</v>
      </c>
      <c r="C103" s="322"/>
      <c r="D103" s="169" t="str">
        <f t="shared" ref="D103:D143" si="21">IFERROR(VLOOKUP(A103,Tabla_Datos,3,FALSE),"")</f>
        <v>m2</v>
      </c>
      <c r="E103" s="170">
        <f t="shared" ref="E103:E143" si="22">IFERROR(VLOOKUP(A103,Tabla_Datos,4,FALSE),0)</f>
        <v>0</v>
      </c>
      <c r="F103" s="171">
        <f t="shared" ref="F103:F143" si="23">IFERROR(VLOOKUP(A103,Tabla_Analisis_Precio,7,FALSE),0)</f>
        <v>0</v>
      </c>
      <c r="G103" s="129">
        <f t="shared" si="17"/>
        <v>0</v>
      </c>
      <c r="H103" s="129">
        <f t="shared" ref="H103:H143" si="24">ROUND(E103*G103,2)</f>
        <v>0</v>
      </c>
      <c r="I103" s="172">
        <f t="shared" ref="I103:I143" si="25">IFERROR(H103/Monto_Oferta,0)</f>
        <v>0</v>
      </c>
    </row>
    <row r="104" spans="1:9" ht="24.95" customHeight="1" x14ac:dyDescent="0.2">
      <c r="A104" s="148" t="str">
        <f>Datos!B112</f>
        <v>10.1.1.3</v>
      </c>
      <c r="B104" s="321" t="str">
        <f t="shared" si="20"/>
        <v>P3</v>
      </c>
      <c r="C104" s="322"/>
      <c r="D104" s="169" t="str">
        <f t="shared" si="21"/>
        <v>m2</v>
      </c>
      <c r="E104" s="170">
        <f t="shared" si="22"/>
        <v>0</v>
      </c>
      <c r="F104" s="171">
        <f t="shared" si="23"/>
        <v>0</v>
      </c>
      <c r="G104" s="129">
        <f t="shared" si="17"/>
        <v>0</v>
      </c>
      <c r="H104" s="129">
        <f t="shared" si="24"/>
        <v>0</v>
      </c>
      <c r="I104" s="172">
        <f t="shared" si="25"/>
        <v>0</v>
      </c>
    </row>
    <row r="105" spans="1:9" ht="24.95" customHeight="1" x14ac:dyDescent="0.2">
      <c r="A105" s="148" t="str">
        <f>Datos!B113</f>
        <v>10.1.1.4</v>
      </c>
      <c r="B105" s="321" t="str">
        <f t="shared" si="20"/>
        <v>P4</v>
      </c>
      <c r="C105" s="322"/>
      <c r="D105" s="169" t="str">
        <f t="shared" si="21"/>
        <v>m2</v>
      </c>
      <c r="E105" s="170">
        <f t="shared" si="22"/>
        <v>0</v>
      </c>
      <c r="F105" s="171">
        <f t="shared" si="23"/>
        <v>0</v>
      </c>
      <c r="G105" s="129">
        <f t="shared" si="17"/>
        <v>0</v>
      </c>
      <c r="H105" s="129">
        <f t="shared" si="24"/>
        <v>0</v>
      </c>
      <c r="I105" s="172">
        <f t="shared" si="25"/>
        <v>0</v>
      </c>
    </row>
    <row r="106" spans="1:9" ht="24.95" customHeight="1" x14ac:dyDescent="0.2">
      <c r="A106" s="148" t="str">
        <f>Datos!B114</f>
        <v>10.1.1.5</v>
      </c>
      <c r="B106" s="321" t="str">
        <f t="shared" si="20"/>
        <v>P5</v>
      </c>
      <c r="C106" s="322"/>
      <c r="D106" s="169" t="str">
        <f t="shared" si="21"/>
        <v>m2</v>
      </c>
      <c r="E106" s="170">
        <f t="shared" si="22"/>
        <v>0</v>
      </c>
      <c r="F106" s="171">
        <f t="shared" si="23"/>
        <v>0</v>
      </c>
      <c r="G106" s="129">
        <f t="shared" si="17"/>
        <v>0</v>
      </c>
      <c r="H106" s="129">
        <f t="shared" si="24"/>
        <v>0</v>
      </c>
      <c r="I106" s="172">
        <f t="shared" si="25"/>
        <v>0</v>
      </c>
    </row>
    <row r="107" spans="1:9" ht="24.95" customHeight="1" x14ac:dyDescent="0.2">
      <c r="A107" s="148" t="str">
        <f>Datos!B115</f>
        <v>10.1.1.6</v>
      </c>
      <c r="B107" s="321" t="str">
        <f t="shared" si="20"/>
        <v>P6</v>
      </c>
      <c r="C107" s="322"/>
      <c r="D107" s="169" t="str">
        <f t="shared" si="21"/>
        <v>m2</v>
      </c>
      <c r="E107" s="170">
        <f t="shared" si="22"/>
        <v>0</v>
      </c>
      <c r="F107" s="171">
        <f t="shared" si="23"/>
        <v>0</v>
      </c>
      <c r="G107" s="129">
        <f t="shared" si="17"/>
        <v>0</v>
      </c>
      <c r="H107" s="129">
        <f t="shared" si="24"/>
        <v>0</v>
      </c>
      <c r="I107" s="172">
        <f t="shared" si="25"/>
        <v>0</v>
      </c>
    </row>
    <row r="108" spans="1:9" ht="24.95" customHeight="1" x14ac:dyDescent="0.2">
      <c r="A108" s="148" t="str">
        <f>Datos!B116</f>
        <v>10.1.1.7</v>
      </c>
      <c r="B108" s="321" t="str">
        <f t="shared" si="20"/>
        <v>P7</v>
      </c>
      <c r="C108" s="322"/>
      <c r="D108" s="169" t="str">
        <f t="shared" si="21"/>
        <v>m2</v>
      </c>
      <c r="E108" s="170">
        <f t="shared" si="22"/>
        <v>0</v>
      </c>
      <c r="F108" s="171">
        <f t="shared" si="23"/>
        <v>0</v>
      </c>
      <c r="G108" s="129">
        <f t="shared" si="17"/>
        <v>0</v>
      </c>
      <c r="H108" s="129">
        <f t="shared" si="24"/>
        <v>0</v>
      </c>
      <c r="I108" s="172">
        <f t="shared" si="25"/>
        <v>0</v>
      </c>
    </row>
    <row r="109" spans="1:9" ht="24.95" customHeight="1" x14ac:dyDescent="0.2">
      <c r="A109" s="148" t="str">
        <f>Datos!B117</f>
        <v>10.1.1.8</v>
      </c>
      <c r="B109" s="321" t="str">
        <f t="shared" si="20"/>
        <v>P8</v>
      </c>
      <c r="C109" s="322"/>
      <c r="D109" s="169" t="str">
        <f t="shared" si="21"/>
        <v>m2</v>
      </c>
      <c r="E109" s="170">
        <f t="shared" si="22"/>
        <v>0</v>
      </c>
      <c r="F109" s="171">
        <f t="shared" si="23"/>
        <v>0</v>
      </c>
      <c r="G109" s="129">
        <f t="shared" si="17"/>
        <v>0</v>
      </c>
      <c r="H109" s="129">
        <f t="shared" si="24"/>
        <v>0</v>
      </c>
      <c r="I109" s="172">
        <f t="shared" si="25"/>
        <v>0</v>
      </c>
    </row>
    <row r="110" spans="1:9" ht="24.95" customHeight="1" x14ac:dyDescent="0.2">
      <c r="A110" s="148" t="str">
        <f>Datos!B118</f>
        <v>10.1.1.9</v>
      </c>
      <c r="B110" s="321" t="str">
        <f t="shared" si="20"/>
        <v>P9</v>
      </c>
      <c r="C110" s="322"/>
      <c r="D110" s="169" t="str">
        <f t="shared" si="21"/>
        <v>m2</v>
      </c>
      <c r="E110" s="170">
        <f t="shared" si="22"/>
        <v>0</v>
      </c>
      <c r="F110" s="171">
        <f t="shared" si="23"/>
        <v>0</v>
      </c>
      <c r="G110" s="129">
        <f t="shared" si="17"/>
        <v>0</v>
      </c>
      <c r="H110" s="129">
        <f t="shared" si="24"/>
        <v>0</v>
      </c>
      <c r="I110" s="172">
        <f t="shared" si="25"/>
        <v>0</v>
      </c>
    </row>
    <row r="111" spans="1:9" ht="24.95" customHeight="1" x14ac:dyDescent="0.2">
      <c r="A111" s="148" t="str">
        <f>Datos!B119</f>
        <v>10.1.1.10</v>
      </c>
      <c r="B111" s="321" t="str">
        <f t="shared" si="20"/>
        <v>P10</v>
      </c>
      <c r="C111" s="322"/>
      <c r="D111" s="169" t="str">
        <f t="shared" si="21"/>
        <v>m2</v>
      </c>
      <c r="E111" s="170">
        <f t="shared" si="22"/>
        <v>0</v>
      </c>
      <c r="F111" s="171">
        <f t="shared" si="23"/>
        <v>0</v>
      </c>
      <c r="G111" s="129">
        <f t="shared" si="17"/>
        <v>0</v>
      </c>
      <c r="H111" s="129">
        <f t="shared" si="24"/>
        <v>0</v>
      </c>
      <c r="I111" s="172">
        <f t="shared" si="25"/>
        <v>0</v>
      </c>
    </row>
    <row r="112" spans="1:9" ht="24.95" customHeight="1" x14ac:dyDescent="0.2">
      <c r="A112" s="148" t="str">
        <f>Datos!B120</f>
        <v>10.1.1.11</v>
      </c>
      <c r="B112" s="321" t="str">
        <f t="shared" si="20"/>
        <v>P11</v>
      </c>
      <c r="C112" s="322"/>
      <c r="D112" s="169" t="str">
        <f t="shared" si="21"/>
        <v>m2</v>
      </c>
      <c r="E112" s="170">
        <f t="shared" si="22"/>
        <v>0</v>
      </c>
      <c r="F112" s="171">
        <f t="shared" si="23"/>
        <v>0</v>
      </c>
      <c r="G112" s="129">
        <f t="shared" si="17"/>
        <v>0</v>
      </c>
      <c r="H112" s="129">
        <f t="shared" si="24"/>
        <v>0</v>
      </c>
      <c r="I112" s="172">
        <f t="shared" si="25"/>
        <v>0</v>
      </c>
    </row>
    <row r="113" spans="1:9" ht="24.95" customHeight="1" x14ac:dyDescent="0.2">
      <c r="A113" s="148" t="str">
        <f>Datos!B121</f>
        <v>10.1.1.12</v>
      </c>
      <c r="B113" s="321" t="str">
        <f t="shared" si="20"/>
        <v>PL</v>
      </c>
      <c r="C113" s="322"/>
      <c r="D113" s="169" t="str">
        <f t="shared" si="21"/>
        <v>m2</v>
      </c>
      <c r="E113" s="170">
        <f t="shared" si="22"/>
        <v>0</v>
      </c>
      <c r="F113" s="171">
        <f t="shared" si="23"/>
        <v>0</v>
      </c>
      <c r="G113" s="129">
        <f t="shared" si="17"/>
        <v>0</v>
      </c>
      <c r="H113" s="129">
        <f t="shared" si="24"/>
        <v>0</v>
      </c>
      <c r="I113" s="172">
        <f t="shared" si="25"/>
        <v>0</v>
      </c>
    </row>
    <row r="114" spans="1:9" ht="24.95" customHeight="1" x14ac:dyDescent="0.2">
      <c r="A114" s="148" t="str">
        <f>Datos!B122</f>
        <v>10.1.1.13</v>
      </c>
      <c r="B114" s="321" t="str">
        <f t="shared" si="20"/>
        <v>PL1</v>
      </c>
      <c r="C114" s="322"/>
      <c r="D114" s="169" t="str">
        <f t="shared" si="21"/>
        <v>m2</v>
      </c>
      <c r="E114" s="170">
        <f t="shared" si="22"/>
        <v>0</v>
      </c>
      <c r="F114" s="171">
        <f t="shared" si="23"/>
        <v>0</v>
      </c>
      <c r="G114" s="129">
        <f t="shared" ref="G114:G145" si="26">ROUND(PrecioUnitario(F114,Costo_Financiero,Gasto_Generales_Porcentaje,Beneficio,Ingresos_Brutos,IVA),2)</f>
        <v>0</v>
      </c>
      <c r="H114" s="129">
        <f t="shared" si="24"/>
        <v>0</v>
      </c>
      <c r="I114" s="172">
        <f t="shared" si="25"/>
        <v>0</v>
      </c>
    </row>
    <row r="115" spans="1:9" ht="24.95" customHeight="1" x14ac:dyDescent="0.2">
      <c r="A115" s="148" t="str">
        <f>Datos!B123</f>
        <v>10.1.1.14</v>
      </c>
      <c r="B115" s="321" t="str">
        <f t="shared" si="20"/>
        <v>V2</v>
      </c>
      <c r="C115" s="322"/>
      <c r="D115" s="169" t="str">
        <f t="shared" si="21"/>
        <v>m2</v>
      </c>
      <c r="E115" s="170">
        <f t="shared" si="22"/>
        <v>0</v>
      </c>
      <c r="F115" s="171">
        <f t="shared" si="23"/>
        <v>0</v>
      </c>
      <c r="G115" s="129">
        <f t="shared" si="26"/>
        <v>0</v>
      </c>
      <c r="H115" s="129">
        <f t="shared" si="24"/>
        <v>0</v>
      </c>
      <c r="I115" s="172">
        <f t="shared" si="25"/>
        <v>0</v>
      </c>
    </row>
    <row r="116" spans="1:9" ht="24.95" customHeight="1" x14ac:dyDescent="0.2">
      <c r="A116" s="148" t="str">
        <f>Datos!B124</f>
        <v>10.1.1.15</v>
      </c>
      <c r="B116" s="321" t="str">
        <f t="shared" si="20"/>
        <v>V3</v>
      </c>
      <c r="C116" s="322"/>
      <c r="D116" s="169" t="str">
        <f t="shared" si="21"/>
        <v>m2</v>
      </c>
      <c r="E116" s="170">
        <f t="shared" si="22"/>
        <v>0</v>
      </c>
      <c r="F116" s="171">
        <f t="shared" si="23"/>
        <v>0</v>
      </c>
      <c r="G116" s="129">
        <f t="shared" si="26"/>
        <v>0</v>
      </c>
      <c r="H116" s="129">
        <f t="shared" si="24"/>
        <v>0</v>
      </c>
      <c r="I116" s="172">
        <f t="shared" si="25"/>
        <v>0</v>
      </c>
    </row>
    <row r="117" spans="1:9" ht="24.95" customHeight="1" x14ac:dyDescent="0.2">
      <c r="A117" s="148" t="str">
        <f>Datos!B125</f>
        <v>10.1.1.16</v>
      </c>
      <c r="B117" s="321" t="str">
        <f t="shared" si="20"/>
        <v>V4</v>
      </c>
      <c r="C117" s="322"/>
      <c r="D117" s="169" t="str">
        <f t="shared" si="21"/>
        <v>m2</v>
      </c>
      <c r="E117" s="170">
        <f t="shared" si="22"/>
        <v>0</v>
      </c>
      <c r="F117" s="171">
        <f t="shared" si="23"/>
        <v>0</v>
      </c>
      <c r="G117" s="129">
        <f t="shared" si="26"/>
        <v>0</v>
      </c>
      <c r="H117" s="129">
        <f t="shared" si="24"/>
        <v>0</v>
      </c>
      <c r="I117" s="172">
        <f t="shared" si="25"/>
        <v>0</v>
      </c>
    </row>
    <row r="118" spans="1:9" ht="24.95" customHeight="1" x14ac:dyDescent="0.2">
      <c r="A118" s="148" t="str">
        <f>Datos!B126</f>
        <v>10.1.1.17</v>
      </c>
      <c r="B118" s="321" t="str">
        <f t="shared" si="20"/>
        <v>V5</v>
      </c>
      <c r="C118" s="322"/>
      <c r="D118" s="169" t="str">
        <f t="shared" si="21"/>
        <v>m2</v>
      </c>
      <c r="E118" s="170">
        <f t="shared" si="22"/>
        <v>0</v>
      </c>
      <c r="F118" s="171">
        <f t="shared" si="23"/>
        <v>0</v>
      </c>
      <c r="G118" s="129">
        <f t="shared" si="26"/>
        <v>0</v>
      </c>
      <c r="H118" s="129">
        <f t="shared" si="24"/>
        <v>0</v>
      </c>
      <c r="I118" s="172">
        <f t="shared" si="25"/>
        <v>0</v>
      </c>
    </row>
    <row r="119" spans="1:9" ht="24.95" customHeight="1" x14ac:dyDescent="0.2">
      <c r="A119" s="148" t="str">
        <f>Datos!B127</f>
        <v>10.1.1.18</v>
      </c>
      <c r="B119" s="321" t="str">
        <f t="shared" si="20"/>
        <v>PT1</v>
      </c>
      <c r="C119" s="322"/>
      <c r="D119" s="169" t="str">
        <f t="shared" si="21"/>
        <v>m2</v>
      </c>
      <c r="E119" s="170">
        <f t="shared" si="22"/>
        <v>0</v>
      </c>
      <c r="F119" s="171">
        <f t="shared" si="23"/>
        <v>0</v>
      </c>
      <c r="G119" s="129">
        <f t="shared" si="26"/>
        <v>0</v>
      </c>
      <c r="H119" s="129">
        <f t="shared" si="24"/>
        <v>0</v>
      </c>
      <c r="I119" s="172">
        <f t="shared" si="25"/>
        <v>0</v>
      </c>
    </row>
    <row r="120" spans="1:9" ht="24.95" customHeight="1" x14ac:dyDescent="0.2">
      <c r="A120" s="148" t="str">
        <f>Datos!B128</f>
        <v>10.1.1.19</v>
      </c>
      <c r="B120" s="321" t="str">
        <f t="shared" si="20"/>
        <v>PT2</v>
      </c>
      <c r="C120" s="322"/>
      <c r="D120" s="169" t="str">
        <f t="shared" si="21"/>
        <v>m2</v>
      </c>
      <c r="E120" s="170">
        <f t="shared" si="22"/>
        <v>0</v>
      </c>
      <c r="F120" s="171">
        <f t="shared" si="23"/>
        <v>0</v>
      </c>
      <c r="G120" s="129">
        <f t="shared" si="26"/>
        <v>0</v>
      </c>
      <c r="H120" s="129">
        <f t="shared" si="24"/>
        <v>0</v>
      </c>
      <c r="I120" s="172">
        <f t="shared" si="25"/>
        <v>0</v>
      </c>
    </row>
    <row r="121" spans="1:9" ht="24.95" customHeight="1" x14ac:dyDescent="0.2">
      <c r="A121" s="148" t="str">
        <f>Datos!B129</f>
        <v>10.1.3</v>
      </c>
      <c r="B121" s="321" t="str">
        <f t="shared" si="20"/>
        <v>Chapa artística microperforada</v>
      </c>
      <c r="C121" s="322"/>
      <c r="D121" s="169" t="str">
        <f t="shared" si="21"/>
        <v>m2</v>
      </c>
      <c r="E121" s="170">
        <f t="shared" si="22"/>
        <v>0</v>
      </c>
      <c r="F121" s="171">
        <f t="shared" si="23"/>
        <v>0</v>
      </c>
      <c r="G121" s="129">
        <f t="shared" si="26"/>
        <v>0</v>
      </c>
      <c r="H121" s="129">
        <f t="shared" si="24"/>
        <v>0</v>
      </c>
      <c r="I121" s="172">
        <f t="shared" si="25"/>
        <v>0</v>
      </c>
    </row>
    <row r="122" spans="1:9" ht="24.95" customHeight="1" x14ac:dyDescent="0.2">
      <c r="A122" s="148" t="str">
        <f>Datos!B130</f>
        <v>10.1.5</v>
      </c>
      <c r="B122" s="321" t="str">
        <f t="shared" si="20"/>
        <v>Malla de seguridad</v>
      </c>
      <c r="C122" s="322"/>
      <c r="D122" s="169" t="str">
        <f t="shared" si="21"/>
        <v>m2</v>
      </c>
      <c r="E122" s="170">
        <f t="shared" si="22"/>
        <v>0</v>
      </c>
      <c r="F122" s="171">
        <f t="shared" si="23"/>
        <v>0</v>
      </c>
      <c r="G122" s="129">
        <f t="shared" si="26"/>
        <v>0</v>
      </c>
      <c r="H122" s="129">
        <f t="shared" si="24"/>
        <v>0</v>
      </c>
      <c r="I122" s="172">
        <f t="shared" si="25"/>
        <v>0</v>
      </c>
    </row>
    <row r="123" spans="1:9" ht="24.95" customHeight="1" x14ac:dyDescent="0.2">
      <c r="A123" s="148" t="str">
        <f>Datos!B131</f>
        <v>10.2</v>
      </c>
      <c r="B123" s="321" t="str">
        <f t="shared" si="20"/>
        <v>Carpintería de Aluminio</v>
      </c>
      <c r="C123" s="322"/>
      <c r="D123" s="169">
        <f t="shared" si="21"/>
        <v>0</v>
      </c>
      <c r="E123" s="170">
        <f t="shared" si="22"/>
        <v>0</v>
      </c>
      <c r="F123" s="171">
        <f t="shared" si="23"/>
        <v>0</v>
      </c>
      <c r="G123" s="129">
        <f t="shared" si="26"/>
        <v>0</v>
      </c>
      <c r="H123" s="129">
        <f t="shared" si="24"/>
        <v>0</v>
      </c>
      <c r="I123" s="172">
        <f t="shared" si="25"/>
        <v>0</v>
      </c>
    </row>
    <row r="124" spans="1:9" ht="24.95" customHeight="1" x14ac:dyDescent="0.2">
      <c r="A124" s="148" t="str">
        <f>Datos!B132</f>
        <v>10.2.1</v>
      </c>
      <c r="B124" s="321" t="str">
        <f t="shared" si="20"/>
        <v>V1</v>
      </c>
      <c r="C124" s="322"/>
      <c r="D124" s="169" t="str">
        <f t="shared" si="21"/>
        <v>m2</v>
      </c>
      <c r="E124" s="170">
        <f t="shared" si="22"/>
        <v>0</v>
      </c>
      <c r="F124" s="171">
        <f t="shared" si="23"/>
        <v>0</v>
      </c>
      <c r="G124" s="129">
        <f t="shared" si="26"/>
        <v>0</v>
      </c>
      <c r="H124" s="129">
        <f t="shared" si="24"/>
        <v>0</v>
      </c>
      <c r="I124" s="172">
        <f t="shared" si="25"/>
        <v>0</v>
      </c>
    </row>
    <row r="125" spans="1:9" ht="24.95" customHeight="1" x14ac:dyDescent="0.2">
      <c r="A125" s="148" t="str">
        <f>Datos!B133</f>
        <v>10.4</v>
      </c>
      <c r="B125" s="321" t="str">
        <f t="shared" si="20"/>
        <v>Muebles fijos</v>
      </c>
      <c r="C125" s="322"/>
      <c r="D125" s="169" t="str">
        <f t="shared" si="21"/>
        <v>m2</v>
      </c>
      <c r="E125" s="170">
        <f t="shared" si="22"/>
        <v>0</v>
      </c>
      <c r="F125" s="171">
        <f t="shared" si="23"/>
        <v>0</v>
      </c>
      <c r="G125" s="129">
        <f t="shared" si="26"/>
        <v>0</v>
      </c>
      <c r="H125" s="129">
        <f t="shared" si="24"/>
        <v>0</v>
      </c>
      <c r="I125" s="172">
        <f t="shared" si="25"/>
        <v>0</v>
      </c>
    </row>
    <row r="126" spans="1:9" ht="24.95" customHeight="1" x14ac:dyDescent="0.2">
      <c r="A126" s="148">
        <f>Datos!B134</f>
        <v>11</v>
      </c>
      <c r="B126" s="321" t="str">
        <f t="shared" si="20"/>
        <v xml:space="preserve"> INSTALACIÓN ELÉCTRICA</v>
      </c>
      <c r="C126" s="322"/>
      <c r="D126" s="169">
        <f t="shared" si="21"/>
        <v>0</v>
      </c>
      <c r="E126" s="170">
        <f t="shared" si="22"/>
        <v>0</v>
      </c>
      <c r="F126" s="171">
        <f t="shared" si="23"/>
        <v>0</v>
      </c>
      <c r="G126" s="129">
        <f t="shared" si="26"/>
        <v>0</v>
      </c>
      <c r="H126" s="129">
        <f t="shared" si="24"/>
        <v>0</v>
      </c>
      <c r="I126" s="172">
        <f t="shared" si="25"/>
        <v>0</v>
      </c>
    </row>
    <row r="127" spans="1:9" ht="24.95" customHeight="1" x14ac:dyDescent="0.2">
      <c r="A127" s="148" t="str">
        <f>Datos!B135</f>
        <v>11.2</v>
      </c>
      <c r="B127" s="321" t="str">
        <f t="shared" si="20"/>
        <v>Media tensión</v>
      </c>
      <c r="C127" s="322"/>
      <c r="D127" s="169">
        <f t="shared" si="21"/>
        <v>0</v>
      </c>
      <c r="E127" s="170">
        <f t="shared" si="22"/>
        <v>0</v>
      </c>
      <c r="F127" s="171">
        <f t="shared" si="23"/>
        <v>0</v>
      </c>
      <c r="G127" s="129">
        <f t="shared" si="26"/>
        <v>0</v>
      </c>
      <c r="H127" s="129">
        <f t="shared" si="24"/>
        <v>0</v>
      </c>
      <c r="I127" s="172">
        <f t="shared" si="25"/>
        <v>0</v>
      </c>
    </row>
    <row r="128" spans="1:9" ht="24.95" customHeight="1" x14ac:dyDescent="0.2">
      <c r="A128" s="148" t="str">
        <f>Datos!B136</f>
        <v>11.2.1</v>
      </c>
      <c r="B128" s="321" t="str">
        <f t="shared" si="20"/>
        <v>Llave 1 pto. Jeluz</v>
      </c>
      <c r="C128" s="322"/>
      <c r="D128" s="169" t="str">
        <f t="shared" si="21"/>
        <v>Un</v>
      </c>
      <c r="E128" s="170">
        <f t="shared" si="22"/>
        <v>0</v>
      </c>
      <c r="F128" s="171">
        <f t="shared" si="23"/>
        <v>0</v>
      </c>
      <c r="G128" s="129">
        <f t="shared" si="26"/>
        <v>0</v>
      </c>
      <c r="H128" s="129">
        <f t="shared" si="24"/>
        <v>0</v>
      </c>
      <c r="I128" s="172">
        <f t="shared" si="25"/>
        <v>0</v>
      </c>
    </row>
    <row r="129" spans="1:9" ht="24.95" customHeight="1" x14ac:dyDescent="0.2">
      <c r="A129" s="148" t="str">
        <f>Datos!B137</f>
        <v>11.2.2</v>
      </c>
      <c r="B129" s="321" t="str">
        <f t="shared" si="20"/>
        <v>Llave combinación</v>
      </c>
      <c r="C129" s="322"/>
      <c r="D129" s="169" t="str">
        <f t="shared" si="21"/>
        <v>Un</v>
      </c>
      <c r="E129" s="170">
        <f t="shared" si="22"/>
        <v>0</v>
      </c>
      <c r="F129" s="171">
        <f t="shared" si="23"/>
        <v>0</v>
      </c>
      <c r="G129" s="129">
        <f t="shared" si="26"/>
        <v>0</v>
      </c>
      <c r="H129" s="129">
        <f t="shared" si="24"/>
        <v>0</v>
      </c>
      <c r="I129" s="172">
        <f t="shared" si="25"/>
        <v>0</v>
      </c>
    </row>
    <row r="130" spans="1:9" ht="24.95" customHeight="1" x14ac:dyDescent="0.2">
      <c r="A130" s="148" t="str">
        <f>Datos!B138</f>
        <v>11.2.3</v>
      </c>
      <c r="B130" s="321" t="str">
        <f t="shared" si="20"/>
        <v>Toma Monofásico 10A  Exterior Exult (doble)</v>
      </c>
      <c r="C130" s="322"/>
      <c r="D130" s="169" t="str">
        <f t="shared" si="21"/>
        <v>Un</v>
      </c>
      <c r="E130" s="170">
        <f t="shared" si="22"/>
        <v>0</v>
      </c>
      <c r="F130" s="171">
        <f t="shared" si="23"/>
        <v>0</v>
      </c>
      <c r="G130" s="129">
        <f t="shared" si="26"/>
        <v>0</v>
      </c>
      <c r="H130" s="129">
        <f t="shared" si="24"/>
        <v>0</v>
      </c>
      <c r="I130" s="172">
        <f t="shared" si="25"/>
        <v>0</v>
      </c>
    </row>
    <row r="131" spans="1:9" ht="24.95" customHeight="1" x14ac:dyDescent="0.2">
      <c r="A131" s="148" t="str">
        <f>Datos!B139</f>
        <v>11.2.4</v>
      </c>
      <c r="B131" s="321" t="str">
        <f t="shared" si="20"/>
        <v>Toma Monofásico 20A  Exterior Exult</v>
      </c>
      <c r="C131" s="322"/>
      <c r="D131" s="169" t="str">
        <f t="shared" si="21"/>
        <v>Un</v>
      </c>
      <c r="E131" s="170">
        <f t="shared" si="22"/>
        <v>0</v>
      </c>
      <c r="F131" s="171">
        <f t="shared" si="23"/>
        <v>0</v>
      </c>
      <c r="G131" s="129">
        <f t="shared" si="26"/>
        <v>0</v>
      </c>
      <c r="H131" s="129">
        <f t="shared" si="24"/>
        <v>0</v>
      </c>
      <c r="I131" s="172">
        <f t="shared" si="25"/>
        <v>0</v>
      </c>
    </row>
    <row r="132" spans="1:9" ht="24.95" customHeight="1" x14ac:dyDescent="0.2">
      <c r="A132" s="148" t="str">
        <f>Datos!B140</f>
        <v>11.2.5</v>
      </c>
      <c r="B132" s="321" t="str">
        <f t="shared" si="20"/>
        <v>Pulsador timbre</v>
      </c>
      <c r="C132" s="322"/>
      <c r="D132" s="169" t="str">
        <f t="shared" si="21"/>
        <v>Un</v>
      </c>
      <c r="E132" s="170">
        <f t="shared" si="22"/>
        <v>0</v>
      </c>
      <c r="F132" s="171">
        <f t="shared" si="23"/>
        <v>0</v>
      </c>
      <c r="G132" s="129">
        <f t="shared" si="26"/>
        <v>0</v>
      </c>
      <c r="H132" s="129">
        <f t="shared" si="24"/>
        <v>0</v>
      </c>
      <c r="I132" s="172">
        <f t="shared" si="25"/>
        <v>0</v>
      </c>
    </row>
    <row r="133" spans="1:9" ht="24.95" customHeight="1" x14ac:dyDescent="0.2">
      <c r="A133" s="148" t="str">
        <f>Datos!B141</f>
        <v>11.2.6</v>
      </c>
      <c r="B133" s="321" t="str">
        <f t="shared" si="20"/>
        <v>Timbre común Domiciliario</v>
      </c>
      <c r="C133" s="322"/>
      <c r="D133" s="169" t="str">
        <f t="shared" si="21"/>
        <v>Un</v>
      </c>
      <c r="E133" s="170">
        <f t="shared" si="22"/>
        <v>0</v>
      </c>
      <c r="F133" s="171">
        <f t="shared" si="23"/>
        <v>0</v>
      </c>
      <c r="G133" s="129">
        <f t="shared" si="26"/>
        <v>0</v>
      </c>
      <c r="H133" s="129">
        <f t="shared" si="24"/>
        <v>0</v>
      </c>
      <c r="I133" s="172">
        <f t="shared" si="25"/>
        <v>0</v>
      </c>
    </row>
    <row r="134" spans="1:9" ht="24.95" customHeight="1" x14ac:dyDescent="0.2">
      <c r="A134" s="148" t="str">
        <f>Datos!B142</f>
        <v>11.2.7</v>
      </c>
      <c r="B134" s="321" t="str">
        <f t="shared" si="20"/>
        <v>Caja chapa 18 rectangular</v>
      </c>
      <c r="C134" s="322"/>
      <c r="D134" s="169" t="str">
        <f t="shared" si="21"/>
        <v>Un</v>
      </c>
      <c r="E134" s="170">
        <f t="shared" si="22"/>
        <v>0</v>
      </c>
      <c r="F134" s="171">
        <f t="shared" si="23"/>
        <v>0</v>
      </c>
      <c r="G134" s="129">
        <f t="shared" si="26"/>
        <v>0</v>
      </c>
      <c r="H134" s="129">
        <f t="shared" si="24"/>
        <v>0</v>
      </c>
      <c r="I134" s="172">
        <f t="shared" si="25"/>
        <v>0</v>
      </c>
    </row>
    <row r="135" spans="1:9" ht="24.95" customHeight="1" x14ac:dyDescent="0.2">
      <c r="A135" s="148" t="str">
        <f>Datos!B143</f>
        <v>11.2.8</v>
      </c>
      <c r="B135" s="321" t="str">
        <f t="shared" si="20"/>
        <v xml:space="preserve">Caja chapa 18 octogonal grande </v>
      </c>
      <c r="C135" s="322"/>
      <c r="D135" s="169" t="str">
        <f t="shared" si="21"/>
        <v>Un</v>
      </c>
      <c r="E135" s="170">
        <f t="shared" si="22"/>
        <v>0</v>
      </c>
      <c r="F135" s="171">
        <f t="shared" si="23"/>
        <v>0</v>
      </c>
      <c r="G135" s="129">
        <f t="shared" si="26"/>
        <v>0</v>
      </c>
      <c r="H135" s="129">
        <f t="shared" si="24"/>
        <v>0</v>
      </c>
      <c r="I135" s="172">
        <f t="shared" si="25"/>
        <v>0</v>
      </c>
    </row>
    <row r="136" spans="1:9" ht="24.95" customHeight="1" x14ac:dyDescent="0.2">
      <c r="A136" s="148" t="str">
        <f>Datos!B144</f>
        <v>11.2.9</v>
      </c>
      <c r="B136" s="321" t="str">
        <f t="shared" si="20"/>
        <v>Caja chapa 18 octogonal chica</v>
      </c>
      <c r="C136" s="322"/>
      <c r="D136" s="169" t="str">
        <f t="shared" si="21"/>
        <v>Un</v>
      </c>
      <c r="E136" s="170">
        <f t="shared" si="22"/>
        <v>0</v>
      </c>
      <c r="F136" s="171">
        <f t="shared" si="23"/>
        <v>0</v>
      </c>
      <c r="G136" s="129">
        <f t="shared" si="26"/>
        <v>0</v>
      </c>
      <c r="H136" s="129">
        <f t="shared" si="24"/>
        <v>0</v>
      </c>
      <c r="I136" s="172">
        <f t="shared" si="25"/>
        <v>0</v>
      </c>
    </row>
    <row r="137" spans="1:9" ht="24.95" customHeight="1" x14ac:dyDescent="0.2">
      <c r="A137" s="148" t="str">
        <f>Datos!B145</f>
        <v>11.2.10</v>
      </c>
      <c r="B137" s="321" t="str">
        <f t="shared" si="20"/>
        <v>Caja conexión P=7 10 x 10 x 5</v>
      </c>
      <c r="C137" s="322"/>
      <c r="D137" s="169" t="str">
        <f t="shared" si="21"/>
        <v>Un</v>
      </c>
      <c r="E137" s="170">
        <f t="shared" si="22"/>
        <v>0</v>
      </c>
      <c r="F137" s="171">
        <f t="shared" si="23"/>
        <v>0</v>
      </c>
      <c r="G137" s="129">
        <f t="shared" si="26"/>
        <v>0</v>
      </c>
      <c r="H137" s="129">
        <f t="shared" si="24"/>
        <v>0</v>
      </c>
      <c r="I137" s="172">
        <f t="shared" si="25"/>
        <v>0</v>
      </c>
    </row>
    <row r="138" spans="1:9" ht="24.95" customHeight="1" x14ac:dyDescent="0.2">
      <c r="A138" s="148" t="str">
        <f>Datos!B146</f>
        <v>11.2.11</v>
      </c>
      <c r="B138" s="321" t="str">
        <f t="shared" si="20"/>
        <v>Caja conexión P=7 15 x 15</v>
      </c>
      <c r="C138" s="322"/>
      <c r="D138" s="169" t="str">
        <f t="shared" si="21"/>
        <v>Un</v>
      </c>
      <c r="E138" s="170">
        <f t="shared" si="22"/>
        <v>0</v>
      </c>
      <c r="F138" s="171">
        <f t="shared" si="23"/>
        <v>0</v>
      </c>
      <c r="G138" s="129">
        <f t="shared" si="26"/>
        <v>0</v>
      </c>
      <c r="H138" s="129">
        <f t="shared" si="24"/>
        <v>0</v>
      </c>
      <c r="I138" s="172">
        <f t="shared" si="25"/>
        <v>0</v>
      </c>
    </row>
    <row r="139" spans="1:9" ht="24.95" customHeight="1" x14ac:dyDescent="0.2">
      <c r="A139" s="148" t="str">
        <f>Datos!B147</f>
        <v>11.2.12</v>
      </c>
      <c r="B139" s="321" t="str">
        <f t="shared" si="20"/>
        <v>Caja conexión P=7 20 x 20</v>
      </c>
      <c r="C139" s="322"/>
      <c r="D139" s="169" t="str">
        <f t="shared" si="21"/>
        <v>Un</v>
      </c>
      <c r="E139" s="170">
        <f t="shared" si="22"/>
        <v>0</v>
      </c>
      <c r="F139" s="171">
        <f t="shared" si="23"/>
        <v>0</v>
      </c>
      <c r="G139" s="129">
        <f t="shared" si="26"/>
        <v>0</v>
      </c>
      <c r="H139" s="129">
        <f t="shared" si="24"/>
        <v>0</v>
      </c>
      <c r="I139" s="172">
        <f t="shared" si="25"/>
        <v>0</v>
      </c>
    </row>
    <row r="140" spans="1:9" ht="24.95" customHeight="1" x14ac:dyDescent="0.2">
      <c r="A140" s="148" t="str">
        <f>Datos!B148</f>
        <v>11.2.13</v>
      </c>
      <c r="B140" s="321" t="str">
        <f t="shared" si="20"/>
        <v>Ganchos "U" c/tuercas para cajas</v>
      </c>
      <c r="C140" s="322"/>
      <c r="D140" s="169" t="str">
        <f t="shared" si="21"/>
        <v>Un</v>
      </c>
      <c r="E140" s="170">
        <f t="shared" si="22"/>
        <v>0</v>
      </c>
      <c r="F140" s="171">
        <f t="shared" si="23"/>
        <v>0</v>
      </c>
      <c r="G140" s="129">
        <f t="shared" si="26"/>
        <v>0</v>
      </c>
      <c r="H140" s="129">
        <f t="shared" si="24"/>
        <v>0</v>
      </c>
      <c r="I140" s="172">
        <f t="shared" si="25"/>
        <v>0</v>
      </c>
    </row>
    <row r="141" spans="1:9" ht="24.95" customHeight="1" x14ac:dyDescent="0.2">
      <c r="A141" s="148" t="str">
        <f>Datos!B149</f>
        <v>11.2.14</v>
      </c>
      <c r="B141" s="321" t="str">
        <f t="shared" si="20"/>
        <v>Conector 3/4" zincado a rosca</v>
      </c>
      <c r="C141" s="322"/>
      <c r="D141" s="169" t="str">
        <f t="shared" si="21"/>
        <v>Un</v>
      </c>
      <c r="E141" s="170">
        <f t="shared" si="22"/>
        <v>0</v>
      </c>
      <c r="F141" s="171">
        <f t="shared" si="23"/>
        <v>0</v>
      </c>
      <c r="G141" s="129">
        <f t="shared" si="26"/>
        <v>0</v>
      </c>
      <c r="H141" s="129">
        <f t="shared" si="24"/>
        <v>0</v>
      </c>
      <c r="I141" s="172">
        <f t="shared" si="25"/>
        <v>0</v>
      </c>
    </row>
    <row r="142" spans="1:9" ht="24.95" customHeight="1" x14ac:dyDescent="0.2">
      <c r="A142" s="148" t="str">
        <f>Datos!B150</f>
        <v>11.2.15</v>
      </c>
      <c r="B142" s="321" t="str">
        <f t="shared" si="20"/>
        <v>Caño semipesado 3/4" (15,4 mm) tramo de 3m</v>
      </c>
      <c r="C142" s="322"/>
      <c r="D142" s="169" t="str">
        <f t="shared" si="21"/>
        <v>Un</v>
      </c>
      <c r="E142" s="170">
        <f t="shared" si="22"/>
        <v>0</v>
      </c>
      <c r="F142" s="171">
        <f t="shared" si="23"/>
        <v>0</v>
      </c>
      <c r="G142" s="129">
        <f t="shared" si="26"/>
        <v>0</v>
      </c>
      <c r="H142" s="129">
        <f t="shared" si="24"/>
        <v>0</v>
      </c>
      <c r="I142" s="172">
        <f t="shared" si="25"/>
        <v>0</v>
      </c>
    </row>
    <row r="143" spans="1:9" ht="24.95" customHeight="1" x14ac:dyDescent="0.2">
      <c r="A143" s="148" t="str">
        <f>Datos!B151</f>
        <v>11.2.16</v>
      </c>
      <c r="B143" s="321" t="str">
        <f t="shared" si="20"/>
        <v>Curvas 3/4"</v>
      </c>
      <c r="C143" s="322"/>
      <c r="D143" s="169" t="str">
        <f t="shared" si="21"/>
        <v>Un</v>
      </c>
      <c r="E143" s="170">
        <f t="shared" si="22"/>
        <v>0</v>
      </c>
      <c r="F143" s="171">
        <f t="shared" si="23"/>
        <v>0</v>
      </c>
      <c r="G143" s="129">
        <f t="shared" si="26"/>
        <v>0</v>
      </c>
      <c r="H143" s="129">
        <f t="shared" si="24"/>
        <v>0</v>
      </c>
      <c r="I143" s="172">
        <f t="shared" si="25"/>
        <v>0</v>
      </c>
    </row>
    <row r="144" spans="1:9" ht="24.95" customHeight="1" x14ac:dyDescent="0.2">
      <c r="A144" s="148" t="str">
        <f>Datos!B152</f>
        <v>11.2.17</v>
      </c>
      <c r="B144" s="321" t="str">
        <f t="shared" ref="B144:B207" si="27">IFERROR(VLOOKUP(A144,Tabla_Datos,2,FALSE),"")</f>
        <v>Cupla 3/4"</v>
      </c>
      <c r="C144" s="322"/>
      <c r="D144" s="169" t="str">
        <f t="shared" ref="D144:D207" si="28">IFERROR(VLOOKUP(A144,Tabla_Datos,3,FALSE),"")</f>
        <v>Un</v>
      </c>
      <c r="E144" s="170">
        <f t="shared" ref="E144:E207" si="29">IFERROR(VLOOKUP(A144,Tabla_Datos,4,FALSE),0)</f>
        <v>0</v>
      </c>
      <c r="F144" s="171">
        <f t="shared" ref="F144:F207" si="30">IFERROR(VLOOKUP(A144,Tabla_Analisis_Precio,7,FALSE),0)</f>
        <v>0</v>
      </c>
      <c r="G144" s="129">
        <f t="shared" si="26"/>
        <v>0</v>
      </c>
      <c r="H144" s="129">
        <f t="shared" ref="H144:H207" si="31">ROUND(E144*G144,2)</f>
        <v>0</v>
      </c>
      <c r="I144" s="172">
        <f t="shared" ref="I144:I207" si="32">IFERROR(H144/Monto_Oferta,0)</f>
        <v>0</v>
      </c>
    </row>
    <row r="145" spans="1:9" ht="24.95" customHeight="1" x14ac:dyDescent="0.2">
      <c r="A145" s="148" t="str">
        <f>Datos!B153</f>
        <v>11.2.18</v>
      </c>
      <c r="B145" s="321" t="str">
        <f t="shared" si="27"/>
        <v>Gabinete metálico de embutir 12 módulos</v>
      </c>
      <c r="C145" s="322"/>
      <c r="D145" s="169" t="str">
        <f t="shared" si="28"/>
        <v>Un</v>
      </c>
      <c r="E145" s="170">
        <f t="shared" si="29"/>
        <v>0</v>
      </c>
      <c r="F145" s="171">
        <f t="shared" si="30"/>
        <v>0</v>
      </c>
      <c r="G145" s="129">
        <f t="shared" si="26"/>
        <v>0</v>
      </c>
      <c r="H145" s="129">
        <f t="shared" si="31"/>
        <v>0</v>
      </c>
      <c r="I145" s="172">
        <f t="shared" si="32"/>
        <v>0</v>
      </c>
    </row>
    <row r="146" spans="1:9" ht="24.95" customHeight="1" x14ac:dyDescent="0.2">
      <c r="A146" s="148" t="str">
        <f>Datos!B154</f>
        <v>11.2.19</v>
      </c>
      <c r="B146" s="321" t="str">
        <f t="shared" si="27"/>
        <v>Gabinete metálico de embutir 24/30 módulos</v>
      </c>
      <c r="C146" s="322"/>
      <c r="D146" s="169" t="str">
        <f t="shared" si="28"/>
        <v>Un</v>
      </c>
      <c r="E146" s="170">
        <f t="shared" si="29"/>
        <v>0</v>
      </c>
      <c r="F146" s="171">
        <f t="shared" si="30"/>
        <v>0</v>
      </c>
      <c r="G146" s="129">
        <f t="shared" ref="G146:G177" si="33">ROUND(PrecioUnitario(F146,Costo_Financiero,Gasto_Generales_Porcentaje,Beneficio,Ingresos_Brutos,IVA),2)</f>
        <v>0</v>
      </c>
      <c r="H146" s="129">
        <f t="shared" si="31"/>
        <v>0</v>
      </c>
      <c r="I146" s="172">
        <f t="shared" si="32"/>
        <v>0</v>
      </c>
    </row>
    <row r="147" spans="1:9" ht="24.95" customHeight="1" x14ac:dyDescent="0.2">
      <c r="A147" s="148" t="str">
        <f>Datos!B155</f>
        <v>11.2.20</v>
      </c>
      <c r="B147" s="321" t="str">
        <f t="shared" si="27"/>
        <v xml:space="preserve">Gabinete metálico de embutir 32/40 módulos                         </v>
      </c>
      <c r="C147" s="322"/>
      <c r="D147" s="169" t="str">
        <f t="shared" si="28"/>
        <v>Un</v>
      </c>
      <c r="E147" s="170">
        <f t="shared" si="29"/>
        <v>0</v>
      </c>
      <c r="F147" s="171">
        <f t="shared" si="30"/>
        <v>0</v>
      </c>
      <c r="G147" s="129">
        <f t="shared" si="33"/>
        <v>0</v>
      </c>
      <c r="H147" s="129">
        <f t="shared" si="31"/>
        <v>0</v>
      </c>
      <c r="I147" s="172">
        <f t="shared" si="32"/>
        <v>0</v>
      </c>
    </row>
    <row r="148" spans="1:9" ht="24.95" customHeight="1" x14ac:dyDescent="0.2">
      <c r="A148" s="148" t="str">
        <f>Datos!B156</f>
        <v>11.2.21</v>
      </c>
      <c r="B148" s="321" t="str">
        <f t="shared" si="27"/>
        <v xml:space="preserve">Jabalinas 15x1500 tipo Cooperwel </v>
      </c>
      <c r="C148" s="322"/>
      <c r="D148" s="169" t="str">
        <f t="shared" si="28"/>
        <v>Un</v>
      </c>
      <c r="E148" s="170">
        <f t="shared" si="29"/>
        <v>0</v>
      </c>
      <c r="F148" s="171">
        <f t="shared" si="30"/>
        <v>0</v>
      </c>
      <c r="G148" s="129">
        <f t="shared" si="33"/>
        <v>0</v>
      </c>
      <c r="H148" s="129">
        <f t="shared" si="31"/>
        <v>0</v>
      </c>
      <c r="I148" s="172">
        <f t="shared" si="32"/>
        <v>0</v>
      </c>
    </row>
    <row r="149" spans="1:9" ht="24.95" customHeight="1" x14ac:dyDescent="0.2">
      <c r="A149" s="148" t="str">
        <f>Datos!B157</f>
        <v>11.2.22</v>
      </c>
      <c r="B149" s="321" t="str">
        <f t="shared" si="27"/>
        <v>Prensa cable p/jabalina</v>
      </c>
      <c r="C149" s="322"/>
      <c r="D149" s="169" t="str">
        <f t="shared" si="28"/>
        <v>Un</v>
      </c>
      <c r="E149" s="170">
        <f t="shared" si="29"/>
        <v>0</v>
      </c>
      <c r="F149" s="171">
        <f t="shared" si="30"/>
        <v>0</v>
      </c>
      <c r="G149" s="129">
        <f t="shared" si="33"/>
        <v>0</v>
      </c>
      <c r="H149" s="129">
        <f t="shared" si="31"/>
        <v>0</v>
      </c>
      <c r="I149" s="172">
        <f t="shared" si="32"/>
        <v>0</v>
      </c>
    </row>
    <row r="150" spans="1:9" ht="24.95" customHeight="1" x14ac:dyDescent="0.2">
      <c r="A150" s="148" t="str">
        <f>Datos!B158</f>
        <v>11.2.23</v>
      </c>
      <c r="B150" s="321" t="str">
        <f t="shared" si="27"/>
        <v>Caja de Inspección Hierro fundido</v>
      </c>
      <c r="C150" s="322"/>
      <c r="D150" s="169" t="str">
        <f t="shared" si="28"/>
        <v>Un</v>
      </c>
      <c r="E150" s="170">
        <f t="shared" si="29"/>
        <v>0</v>
      </c>
      <c r="F150" s="171">
        <f t="shared" si="30"/>
        <v>0</v>
      </c>
      <c r="G150" s="129">
        <f t="shared" si="33"/>
        <v>0</v>
      </c>
      <c r="H150" s="129">
        <f t="shared" si="31"/>
        <v>0</v>
      </c>
      <c r="I150" s="172">
        <f t="shared" si="32"/>
        <v>0</v>
      </c>
    </row>
    <row r="151" spans="1:9" ht="24.95" customHeight="1" x14ac:dyDescent="0.2">
      <c r="A151" s="148" t="str">
        <f>Datos!B159</f>
        <v>11.2.24</v>
      </c>
      <c r="B151" s="321" t="str">
        <f t="shared" si="27"/>
        <v xml:space="preserve">Cable Cu desnudo 25 mm2 </v>
      </c>
      <c r="C151" s="322"/>
      <c r="D151" s="169" t="str">
        <f t="shared" si="28"/>
        <v>m</v>
      </c>
      <c r="E151" s="170">
        <f t="shared" si="29"/>
        <v>0</v>
      </c>
      <c r="F151" s="171">
        <f t="shared" si="30"/>
        <v>0</v>
      </c>
      <c r="G151" s="129">
        <f t="shared" si="33"/>
        <v>0</v>
      </c>
      <c r="H151" s="129">
        <f t="shared" si="31"/>
        <v>0</v>
      </c>
      <c r="I151" s="172">
        <f t="shared" si="32"/>
        <v>0</v>
      </c>
    </row>
    <row r="152" spans="1:9" ht="24.95" customHeight="1" x14ac:dyDescent="0.2">
      <c r="A152" s="148" t="str">
        <f>Datos!B160</f>
        <v>11.2.25</v>
      </c>
      <c r="B152" s="321" t="str">
        <f t="shared" si="27"/>
        <v>Cable Cu antillama 1,5 mm2  Pirelli</v>
      </c>
      <c r="C152" s="322"/>
      <c r="D152" s="169" t="str">
        <f t="shared" si="28"/>
        <v>m</v>
      </c>
      <c r="E152" s="170">
        <f t="shared" si="29"/>
        <v>0</v>
      </c>
      <c r="F152" s="171">
        <f t="shared" si="30"/>
        <v>0</v>
      </c>
      <c r="G152" s="129">
        <f t="shared" si="33"/>
        <v>0</v>
      </c>
      <c r="H152" s="129">
        <f t="shared" si="31"/>
        <v>0</v>
      </c>
      <c r="I152" s="172">
        <f t="shared" si="32"/>
        <v>0</v>
      </c>
    </row>
    <row r="153" spans="1:9" ht="24.95" customHeight="1" x14ac:dyDescent="0.2">
      <c r="A153" s="148" t="str">
        <f>Datos!B161</f>
        <v>11.2.26</v>
      </c>
      <c r="B153" s="321" t="str">
        <f t="shared" si="27"/>
        <v>Cable Cu antillama 2,5 mm2 pirelli</v>
      </c>
      <c r="C153" s="322"/>
      <c r="D153" s="169" t="str">
        <f t="shared" si="28"/>
        <v>m</v>
      </c>
      <c r="E153" s="170">
        <f t="shared" si="29"/>
        <v>0</v>
      </c>
      <c r="F153" s="171">
        <f t="shared" si="30"/>
        <v>0</v>
      </c>
      <c r="G153" s="129">
        <f t="shared" si="33"/>
        <v>0</v>
      </c>
      <c r="H153" s="129">
        <f t="shared" si="31"/>
        <v>0</v>
      </c>
      <c r="I153" s="172">
        <f t="shared" si="32"/>
        <v>0</v>
      </c>
    </row>
    <row r="154" spans="1:9" ht="24.95" customHeight="1" x14ac:dyDescent="0.2">
      <c r="A154" s="148" t="str">
        <f>Datos!B162</f>
        <v>11.2.27</v>
      </c>
      <c r="B154" s="321" t="str">
        <f t="shared" si="27"/>
        <v>Cable Cu antillama 4 mm2  Pirelli</v>
      </c>
      <c r="C154" s="322"/>
      <c r="D154" s="169" t="str">
        <f t="shared" si="28"/>
        <v>m</v>
      </c>
      <c r="E154" s="170">
        <f t="shared" si="29"/>
        <v>0</v>
      </c>
      <c r="F154" s="171">
        <f t="shared" si="30"/>
        <v>0</v>
      </c>
      <c r="G154" s="129">
        <f t="shared" si="33"/>
        <v>0</v>
      </c>
      <c r="H154" s="129">
        <f t="shared" si="31"/>
        <v>0</v>
      </c>
      <c r="I154" s="172">
        <f t="shared" si="32"/>
        <v>0</v>
      </c>
    </row>
    <row r="155" spans="1:9" ht="24.95" customHeight="1" x14ac:dyDescent="0.2">
      <c r="A155" s="148" t="str">
        <f>Datos!B163</f>
        <v>11.2.28</v>
      </c>
      <c r="B155" s="321" t="str">
        <f t="shared" si="27"/>
        <v>Cable Cu antillama 6 mm2 Pirelli</v>
      </c>
      <c r="C155" s="322"/>
      <c r="D155" s="169" t="str">
        <f t="shared" si="28"/>
        <v>m</v>
      </c>
      <c r="E155" s="170">
        <f t="shared" si="29"/>
        <v>0</v>
      </c>
      <c r="F155" s="171">
        <f t="shared" si="30"/>
        <v>0</v>
      </c>
      <c r="G155" s="129">
        <f t="shared" si="33"/>
        <v>0</v>
      </c>
      <c r="H155" s="129">
        <f t="shared" si="31"/>
        <v>0</v>
      </c>
      <c r="I155" s="172">
        <f t="shared" si="32"/>
        <v>0</v>
      </c>
    </row>
    <row r="156" spans="1:9" ht="24.95" customHeight="1" x14ac:dyDescent="0.2">
      <c r="A156" s="148" t="str">
        <f>Datos!B164</f>
        <v>11.2.29</v>
      </c>
      <c r="B156" s="321" t="str">
        <f t="shared" si="27"/>
        <v>Cable Cu antillama 10 mm2 Pirelli</v>
      </c>
      <c r="C156" s="322"/>
      <c r="D156" s="169" t="str">
        <f t="shared" si="28"/>
        <v>m</v>
      </c>
      <c r="E156" s="170">
        <f t="shared" si="29"/>
        <v>0</v>
      </c>
      <c r="F156" s="171">
        <f t="shared" si="30"/>
        <v>0</v>
      </c>
      <c r="G156" s="129">
        <f t="shared" si="33"/>
        <v>0</v>
      </c>
      <c r="H156" s="129">
        <f t="shared" si="31"/>
        <v>0</v>
      </c>
      <c r="I156" s="172">
        <f t="shared" si="32"/>
        <v>0</v>
      </c>
    </row>
    <row r="157" spans="1:9" ht="24.95" customHeight="1" x14ac:dyDescent="0.2">
      <c r="A157" s="148" t="str">
        <f>Datos!B165</f>
        <v>11.2.30</v>
      </c>
      <c r="B157" s="321" t="str">
        <f t="shared" si="27"/>
        <v>Cable Cu antillama 35 mm2 Pirelli</v>
      </c>
      <c r="C157" s="322"/>
      <c r="D157" s="169" t="str">
        <f t="shared" si="28"/>
        <v>m</v>
      </c>
      <c r="E157" s="170">
        <f t="shared" si="29"/>
        <v>0</v>
      </c>
      <c r="F157" s="171">
        <f t="shared" si="30"/>
        <v>0</v>
      </c>
      <c r="G157" s="129">
        <f t="shared" si="33"/>
        <v>0</v>
      </c>
      <c r="H157" s="129">
        <f t="shared" si="31"/>
        <v>0</v>
      </c>
      <c r="I157" s="172">
        <f t="shared" si="32"/>
        <v>0</v>
      </c>
    </row>
    <row r="158" spans="1:9" ht="24.95" customHeight="1" x14ac:dyDescent="0.2">
      <c r="A158" s="148" t="str">
        <f>Datos!B166</f>
        <v>11.2.31</v>
      </c>
      <c r="B158" s="321" t="str">
        <f t="shared" si="27"/>
        <v>Interrupt. difer. 4 x 25 Amp. 30 mA.</v>
      </c>
      <c r="C158" s="322"/>
      <c r="D158" s="169" t="str">
        <f t="shared" si="28"/>
        <v>Un</v>
      </c>
      <c r="E158" s="170">
        <f t="shared" si="29"/>
        <v>0</v>
      </c>
      <c r="F158" s="171">
        <f t="shared" si="30"/>
        <v>0</v>
      </c>
      <c r="G158" s="129">
        <f t="shared" si="33"/>
        <v>0</v>
      </c>
      <c r="H158" s="129">
        <f t="shared" si="31"/>
        <v>0</v>
      </c>
      <c r="I158" s="172">
        <f t="shared" si="32"/>
        <v>0</v>
      </c>
    </row>
    <row r="159" spans="1:9" ht="24.95" customHeight="1" x14ac:dyDescent="0.2">
      <c r="A159" s="148" t="str">
        <f>Datos!B167</f>
        <v>11.2.32</v>
      </c>
      <c r="B159" s="321" t="str">
        <f t="shared" si="27"/>
        <v>Interrupt. difer. 4 x 32 Amp. 30 mA.</v>
      </c>
      <c r="C159" s="322"/>
      <c r="D159" s="169" t="str">
        <f t="shared" si="28"/>
        <v>Un</v>
      </c>
      <c r="E159" s="170">
        <f t="shared" si="29"/>
        <v>0</v>
      </c>
      <c r="F159" s="171">
        <f t="shared" si="30"/>
        <v>0</v>
      </c>
      <c r="G159" s="129">
        <f t="shared" si="33"/>
        <v>0</v>
      </c>
      <c r="H159" s="129">
        <f t="shared" si="31"/>
        <v>0</v>
      </c>
      <c r="I159" s="172">
        <f t="shared" si="32"/>
        <v>0</v>
      </c>
    </row>
    <row r="160" spans="1:9" ht="24.95" customHeight="1" x14ac:dyDescent="0.2">
      <c r="A160" s="148" t="str">
        <f>Datos!B168</f>
        <v>11.2.33</v>
      </c>
      <c r="B160" s="321" t="str">
        <f t="shared" si="27"/>
        <v>Interrupt. difer. 4 x 60 Amp. 30 mA.</v>
      </c>
      <c r="C160" s="322"/>
      <c r="D160" s="169" t="str">
        <f t="shared" si="28"/>
        <v>Un</v>
      </c>
      <c r="E160" s="170">
        <f t="shared" si="29"/>
        <v>0</v>
      </c>
      <c r="F160" s="171">
        <f t="shared" si="30"/>
        <v>0</v>
      </c>
      <c r="G160" s="129">
        <f t="shared" si="33"/>
        <v>0</v>
      </c>
      <c r="H160" s="129">
        <f t="shared" si="31"/>
        <v>0</v>
      </c>
      <c r="I160" s="172">
        <f t="shared" si="32"/>
        <v>0</v>
      </c>
    </row>
    <row r="161" spans="1:9" ht="24.95" customHeight="1" x14ac:dyDescent="0.2">
      <c r="A161" s="148" t="str">
        <f>Datos!B169</f>
        <v>11.2.34</v>
      </c>
      <c r="B161" s="321" t="str">
        <f t="shared" si="27"/>
        <v>Interrupt. difer. 4 x 120 Amp. 300 mA.</v>
      </c>
      <c r="C161" s="322"/>
      <c r="D161" s="169" t="str">
        <f t="shared" si="28"/>
        <v>Un</v>
      </c>
      <c r="E161" s="170">
        <f t="shared" si="29"/>
        <v>0</v>
      </c>
      <c r="F161" s="171">
        <f t="shared" si="30"/>
        <v>0</v>
      </c>
      <c r="G161" s="129">
        <f t="shared" si="33"/>
        <v>0</v>
      </c>
      <c r="H161" s="129">
        <f t="shared" si="31"/>
        <v>0</v>
      </c>
      <c r="I161" s="172">
        <f t="shared" si="32"/>
        <v>0</v>
      </c>
    </row>
    <row r="162" spans="1:9" ht="24.95" customHeight="1" x14ac:dyDescent="0.2">
      <c r="A162" s="148" t="str">
        <f>Datos!B170</f>
        <v>11.2.35</v>
      </c>
      <c r="B162" s="321" t="str">
        <f t="shared" si="27"/>
        <v>Llaves termomagneticas 2 x 10A - MG</v>
      </c>
      <c r="C162" s="322"/>
      <c r="D162" s="169" t="str">
        <f t="shared" si="28"/>
        <v>Un</v>
      </c>
      <c r="E162" s="170">
        <f t="shared" si="29"/>
        <v>0</v>
      </c>
      <c r="F162" s="171">
        <f t="shared" si="30"/>
        <v>0</v>
      </c>
      <c r="G162" s="129">
        <f t="shared" si="33"/>
        <v>0</v>
      </c>
      <c r="H162" s="129">
        <f t="shared" si="31"/>
        <v>0</v>
      </c>
      <c r="I162" s="172">
        <f t="shared" si="32"/>
        <v>0</v>
      </c>
    </row>
    <row r="163" spans="1:9" ht="24.95" customHeight="1" x14ac:dyDescent="0.2">
      <c r="A163" s="148" t="str">
        <f>Datos!B171</f>
        <v>11.2.36</v>
      </c>
      <c r="B163" s="321" t="str">
        <f t="shared" si="27"/>
        <v>Llaves termomagneticas 2 x 16A - MG</v>
      </c>
      <c r="C163" s="322"/>
      <c r="D163" s="169" t="str">
        <f t="shared" si="28"/>
        <v>Un</v>
      </c>
      <c r="E163" s="170">
        <f t="shared" si="29"/>
        <v>0</v>
      </c>
      <c r="F163" s="171">
        <f t="shared" si="30"/>
        <v>0</v>
      </c>
      <c r="G163" s="129">
        <f t="shared" si="33"/>
        <v>0</v>
      </c>
      <c r="H163" s="129">
        <f t="shared" si="31"/>
        <v>0</v>
      </c>
      <c r="I163" s="172">
        <f t="shared" si="32"/>
        <v>0</v>
      </c>
    </row>
    <row r="164" spans="1:9" ht="24.95" customHeight="1" x14ac:dyDescent="0.2">
      <c r="A164" s="148" t="str">
        <f>Datos!B172</f>
        <v>11.2.37</v>
      </c>
      <c r="B164" s="321" t="str">
        <f t="shared" si="27"/>
        <v>Llaves termomagneticas 2 x 20A - MG</v>
      </c>
      <c r="C164" s="322"/>
      <c r="D164" s="169" t="str">
        <f t="shared" si="28"/>
        <v>Un</v>
      </c>
      <c r="E164" s="170">
        <f t="shared" si="29"/>
        <v>0</v>
      </c>
      <c r="F164" s="171">
        <f t="shared" si="30"/>
        <v>0</v>
      </c>
      <c r="G164" s="129">
        <f t="shared" si="33"/>
        <v>0</v>
      </c>
      <c r="H164" s="129">
        <f t="shared" si="31"/>
        <v>0</v>
      </c>
      <c r="I164" s="172">
        <f t="shared" si="32"/>
        <v>0</v>
      </c>
    </row>
    <row r="165" spans="1:9" ht="24.95" customHeight="1" x14ac:dyDescent="0.2">
      <c r="A165" s="148" t="str">
        <f>Datos!B173</f>
        <v>11.2.38</v>
      </c>
      <c r="B165" s="321" t="str">
        <f t="shared" si="27"/>
        <v>Llaves termomagneticas 2x25A - MG</v>
      </c>
      <c r="C165" s="322"/>
      <c r="D165" s="169" t="str">
        <f t="shared" si="28"/>
        <v>Un</v>
      </c>
      <c r="E165" s="170">
        <f t="shared" si="29"/>
        <v>0</v>
      </c>
      <c r="F165" s="171">
        <f t="shared" si="30"/>
        <v>0</v>
      </c>
      <c r="G165" s="129">
        <f t="shared" si="33"/>
        <v>0</v>
      </c>
      <c r="H165" s="129">
        <f t="shared" si="31"/>
        <v>0</v>
      </c>
      <c r="I165" s="172">
        <f t="shared" si="32"/>
        <v>0</v>
      </c>
    </row>
    <row r="166" spans="1:9" ht="24.95" customHeight="1" x14ac:dyDescent="0.2">
      <c r="A166" s="148" t="str">
        <f>Datos!B174</f>
        <v>11.2.39</v>
      </c>
      <c r="B166" s="321" t="str">
        <f t="shared" si="27"/>
        <v>Llaves termomagneticas 4 x 25 A - MG</v>
      </c>
      <c r="C166" s="322"/>
      <c r="D166" s="169" t="str">
        <f t="shared" si="28"/>
        <v>Un</v>
      </c>
      <c r="E166" s="170">
        <f t="shared" si="29"/>
        <v>0</v>
      </c>
      <c r="F166" s="171">
        <f t="shared" si="30"/>
        <v>0</v>
      </c>
      <c r="G166" s="129">
        <f t="shared" si="33"/>
        <v>0</v>
      </c>
      <c r="H166" s="129">
        <f t="shared" si="31"/>
        <v>0</v>
      </c>
      <c r="I166" s="172">
        <f t="shared" si="32"/>
        <v>0</v>
      </c>
    </row>
    <row r="167" spans="1:9" ht="24.95" customHeight="1" x14ac:dyDescent="0.2">
      <c r="A167" s="148" t="str">
        <f>Datos!B175</f>
        <v>11.2.40</v>
      </c>
      <c r="B167" s="321" t="str">
        <f t="shared" si="27"/>
        <v>Llaves termomagneticas 4 x 32 A - MG</v>
      </c>
      <c r="C167" s="322"/>
      <c r="D167" s="169" t="str">
        <f t="shared" si="28"/>
        <v>Un</v>
      </c>
      <c r="E167" s="170">
        <f t="shared" si="29"/>
        <v>0</v>
      </c>
      <c r="F167" s="171">
        <f t="shared" si="30"/>
        <v>0</v>
      </c>
      <c r="G167" s="129">
        <f t="shared" si="33"/>
        <v>0</v>
      </c>
      <c r="H167" s="129">
        <f t="shared" si="31"/>
        <v>0</v>
      </c>
      <c r="I167" s="172">
        <f t="shared" si="32"/>
        <v>0</v>
      </c>
    </row>
    <row r="168" spans="1:9" ht="24.95" customHeight="1" x14ac:dyDescent="0.2">
      <c r="A168" s="148" t="str">
        <f>Datos!B176</f>
        <v>11.2.41</v>
      </c>
      <c r="B168" s="321" t="str">
        <f t="shared" si="27"/>
        <v>Contactor p 10 KA</v>
      </c>
      <c r="C168" s="322"/>
      <c r="D168" s="169" t="str">
        <f t="shared" si="28"/>
        <v>Un</v>
      </c>
      <c r="E168" s="170">
        <f t="shared" si="29"/>
        <v>0</v>
      </c>
      <c r="F168" s="171">
        <f t="shared" si="30"/>
        <v>0</v>
      </c>
      <c r="G168" s="129">
        <f t="shared" si="33"/>
        <v>0</v>
      </c>
      <c r="H168" s="129">
        <f t="shared" si="31"/>
        <v>0</v>
      </c>
      <c r="I168" s="172">
        <f t="shared" si="32"/>
        <v>0</v>
      </c>
    </row>
    <row r="169" spans="1:9" ht="24.95" customHeight="1" x14ac:dyDescent="0.2">
      <c r="A169" s="148" t="str">
        <f>Datos!B177</f>
        <v>11.2.42</v>
      </c>
      <c r="B169" s="321" t="str">
        <f t="shared" si="27"/>
        <v>Llave Selectora p transferencia GE tetrapolar</v>
      </c>
      <c r="C169" s="322"/>
      <c r="D169" s="169" t="str">
        <f t="shared" si="28"/>
        <v>Un</v>
      </c>
      <c r="E169" s="170">
        <f t="shared" si="29"/>
        <v>0</v>
      </c>
      <c r="F169" s="171">
        <f t="shared" si="30"/>
        <v>0</v>
      </c>
      <c r="G169" s="129">
        <f t="shared" si="33"/>
        <v>0</v>
      </c>
      <c r="H169" s="129">
        <f t="shared" si="31"/>
        <v>0</v>
      </c>
      <c r="I169" s="172">
        <f t="shared" si="32"/>
        <v>0</v>
      </c>
    </row>
    <row r="170" spans="1:9" ht="24.95" customHeight="1" x14ac:dyDescent="0.2">
      <c r="A170" s="148" t="str">
        <f>Datos!B178</f>
        <v>11.2.43</v>
      </c>
      <c r="B170" s="321" t="str">
        <f t="shared" si="27"/>
        <v xml:space="preserve">Juego de Barras 200A c. tapa acrilico                        </v>
      </c>
      <c r="C170" s="322"/>
      <c r="D170" s="169" t="str">
        <f t="shared" si="28"/>
        <v>Un</v>
      </c>
      <c r="E170" s="170">
        <f t="shared" si="29"/>
        <v>0</v>
      </c>
      <c r="F170" s="171">
        <f t="shared" si="30"/>
        <v>0</v>
      </c>
      <c r="G170" s="129">
        <f t="shared" si="33"/>
        <v>0</v>
      </c>
      <c r="H170" s="129">
        <f t="shared" si="31"/>
        <v>0</v>
      </c>
      <c r="I170" s="172">
        <f t="shared" si="32"/>
        <v>0</v>
      </c>
    </row>
    <row r="171" spans="1:9" ht="24.95" customHeight="1" x14ac:dyDescent="0.2">
      <c r="A171" s="148" t="str">
        <f>Datos!B179</f>
        <v>11.2.44</v>
      </c>
      <c r="B171" s="321" t="str">
        <f t="shared" si="27"/>
        <v>Cámara de HºA</v>
      </c>
      <c r="C171" s="322"/>
      <c r="D171" s="169" t="str">
        <f t="shared" si="28"/>
        <v>Un</v>
      </c>
      <c r="E171" s="170">
        <f t="shared" si="29"/>
        <v>0</v>
      </c>
      <c r="F171" s="171">
        <f t="shared" si="30"/>
        <v>0</v>
      </c>
      <c r="G171" s="129">
        <f t="shared" si="33"/>
        <v>0</v>
      </c>
      <c r="H171" s="129">
        <f t="shared" si="31"/>
        <v>0</v>
      </c>
      <c r="I171" s="172">
        <f t="shared" si="32"/>
        <v>0</v>
      </c>
    </row>
    <row r="172" spans="1:9" ht="24.95" customHeight="1" x14ac:dyDescent="0.2">
      <c r="A172" s="148" t="str">
        <f>Datos!B180</f>
        <v>11.3</v>
      </c>
      <c r="B172" s="321" t="str">
        <f t="shared" si="27"/>
        <v>Baja tensión</v>
      </c>
      <c r="C172" s="322"/>
      <c r="D172" s="169">
        <f t="shared" si="28"/>
        <v>0</v>
      </c>
      <c r="E172" s="170">
        <f t="shared" si="29"/>
        <v>0</v>
      </c>
      <c r="F172" s="171">
        <f t="shared" si="30"/>
        <v>0</v>
      </c>
      <c r="G172" s="129">
        <f t="shared" si="33"/>
        <v>0</v>
      </c>
      <c r="H172" s="129">
        <f t="shared" si="31"/>
        <v>0</v>
      </c>
      <c r="I172" s="172">
        <f t="shared" si="32"/>
        <v>0</v>
      </c>
    </row>
    <row r="173" spans="1:9" ht="24.95" customHeight="1" x14ac:dyDescent="0.2">
      <c r="A173" s="148" t="str">
        <f>Datos!B181</f>
        <v>11.3.1</v>
      </c>
      <c r="B173" s="321" t="str">
        <f t="shared" si="27"/>
        <v>Router inalámbrico 24 bocas</v>
      </c>
      <c r="C173" s="322"/>
      <c r="D173" s="169" t="str">
        <f t="shared" si="28"/>
        <v>Un</v>
      </c>
      <c r="E173" s="170">
        <f t="shared" si="29"/>
        <v>0</v>
      </c>
      <c r="F173" s="171">
        <f t="shared" si="30"/>
        <v>0</v>
      </c>
      <c r="G173" s="129">
        <f t="shared" si="33"/>
        <v>0</v>
      </c>
      <c r="H173" s="129">
        <f t="shared" si="31"/>
        <v>0</v>
      </c>
      <c r="I173" s="172">
        <f t="shared" si="32"/>
        <v>0</v>
      </c>
    </row>
    <row r="174" spans="1:9" ht="24.95" customHeight="1" x14ac:dyDescent="0.2">
      <c r="A174" s="148" t="str">
        <f>Datos!B182</f>
        <v>11.3.2</v>
      </c>
      <c r="B174" s="321" t="str">
        <f t="shared" si="27"/>
        <v>Rack XL con 4 montantes de 19" 600x500x600mm</v>
      </c>
      <c r="C174" s="322"/>
      <c r="D174" s="169" t="str">
        <f t="shared" si="28"/>
        <v>Un</v>
      </c>
      <c r="E174" s="170">
        <f t="shared" si="29"/>
        <v>0</v>
      </c>
      <c r="F174" s="171">
        <f t="shared" si="30"/>
        <v>0</v>
      </c>
      <c r="G174" s="129">
        <f t="shared" si="33"/>
        <v>0</v>
      </c>
      <c r="H174" s="129">
        <f t="shared" si="31"/>
        <v>0</v>
      </c>
      <c r="I174" s="172">
        <f t="shared" si="32"/>
        <v>0</v>
      </c>
    </row>
    <row r="175" spans="1:9" ht="24.95" customHeight="1" x14ac:dyDescent="0.2">
      <c r="A175" s="148" t="str">
        <f>Datos!B183</f>
        <v>11.3.3</v>
      </c>
      <c r="B175" s="321" t="str">
        <f t="shared" si="27"/>
        <v>Rack XL con 4 montantes de 19" 600x500x600mm</v>
      </c>
      <c r="C175" s="322"/>
      <c r="D175" s="169" t="str">
        <f t="shared" si="28"/>
        <v>Un</v>
      </c>
      <c r="E175" s="170">
        <f t="shared" si="29"/>
        <v>0</v>
      </c>
      <c r="F175" s="171">
        <f t="shared" si="30"/>
        <v>0</v>
      </c>
      <c r="G175" s="129">
        <f t="shared" si="33"/>
        <v>0</v>
      </c>
      <c r="H175" s="129">
        <f t="shared" si="31"/>
        <v>0</v>
      </c>
      <c r="I175" s="172">
        <f t="shared" si="32"/>
        <v>0</v>
      </c>
    </row>
    <row r="176" spans="1:9" ht="24.95" customHeight="1" x14ac:dyDescent="0.2">
      <c r="A176" s="148" t="str">
        <f>Datos!B184</f>
        <v>11.3.4</v>
      </c>
      <c r="B176" s="321" t="str">
        <f t="shared" si="27"/>
        <v>Patch Pannel 19" con 24 tomas RJ45 de 8 contactos</v>
      </c>
      <c r="C176" s="322"/>
      <c r="D176" s="169" t="str">
        <f t="shared" si="28"/>
        <v>Un</v>
      </c>
      <c r="E176" s="170">
        <f t="shared" si="29"/>
        <v>0</v>
      </c>
      <c r="F176" s="171">
        <f t="shared" si="30"/>
        <v>0</v>
      </c>
      <c r="G176" s="129">
        <f t="shared" si="33"/>
        <v>0</v>
      </c>
      <c r="H176" s="129">
        <f t="shared" si="31"/>
        <v>0</v>
      </c>
      <c r="I176" s="172">
        <f t="shared" si="32"/>
        <v>0</v>
      </c>
    </row>
    <row r="177" spans="1:9" ht="24.95" customHeight="1" x14ac:dyDescent="0.2">
      <c r="A177" s="148" t="str">
        <f>Datos!B185</f>
        <v>11.3.5</v>
      </c>
      <c r="B177" s="321" t="str">
        <f t="shared" si="27"/>
        <v>Patch Cord de 3m c/u  con 2 conect. RJ45 de 8 contac.</v>
      </c>
      <c r="C177" s="322"/>
      <c r="D177" s="169" t="str">
        <f t="shared" si="28"/>
        <v>Un</v>
      </c>
      <c r="E177" s="170">
        <f t="shared" si="29"/>
        <v>0</v>
      </c>
      <c r="F177" s="171">
        <f t="shared" si="30"/>
        <v>0</v>
      </c>
      <c r="G177" s="129">
        <f t="shared" si="33"/>
        <v>0</v>
      </c>
      <c r="H177" s="129">
        <f t="shared" si="31"/>
        <v>0</v>
      </c>
      <c r="I177" s="172">
        <f t="shared" si="32"/>
        <v>0</v>
      </c>
    </row>
    <row r="178" spans="1:9" ht="24.95" customHeight="1" x14ac:dyDescent="0.2">
      <c r="A178" s="148" t="str">
        <f>Datos!B186</f>
        <v>11.3.6</v>
      </c>
      <c r="B178" s="321" t="str">
        <f t="shared" si="27"/>
        <v>Toma RJ45 (hembra) de embutir para red de datos</v>
      </c>
      <c r="C178" s="322"/>
      <c r="D178" s="169" t="str">
        <f t="shared" si="28"/>
        <v>Un</v>
      </c>
      <c r="E178" s="170">
        <f t="shared" si="29"/>
        <v>0</v>
      </c>
      <c r="F178" s="171">
        <f t="shared" si="30"/>
        <v>0</v>
      </c>
      <c r="G178" s="129">
        <f t="shared" ref="G178:G209" si="34">ROUND(PrecioUnitario(F178,Costo_Financiero,Gasto_Generales_Porcentaje,Beneficio,Ingresos_Brutos,IVA),2)</f>
        <v>0</v>
      </c>
      <c r="H178" s="129">
        <f t="shared" si="31"/>
        <v>0</v>
      </c>
      <c r="I178" s="172">
        <f t="shared" si="32"/>
        <v>0</v>
      </c>
    </row>
    <row r="179" spans="1:9" ht="24.95" customHeight="1" x14ac:dyDescent="0.2">
      <c r="A179" s="148" t="str">
        <f>Datos!B187</f>
        <v>11.4</v>
      </c>
      <c r="B179" s="321" t="str">
        <f t="shared" si="27"/>
        <v>Artefactos</v>
      </c>
      <c r="C179" s="322"/>
      <c r="D179" s="169">
        <f t="shared" si="28"/>
        <v>0</v>
      </c>
      <c r="E179" s="170">
        <f t="shared" si="29"/>
        <v>0</v>
      </c>
      <c r="F179" s="171">
        <f t="shared" si="30"/>
        <v>0</v>
      </c>
      <c r="G179" s="129">
        <f t="shared" si="34"/>
        <v>0</v>
      </c>
      <c r="H179" s="129">
        <f t="shared" si="31"/>
        <v>0</v>
      </c>
      <c r="I179" s="172">
        <f t="shared" si="32"/>
        <v>0</v>
      </c>
    </row>
    <row r="180" spans="1:9" ht="24.95" customHeight="1" x14ac:dyDescent="0.2">
      <c r="A180" s="148" t="str">
        <f>Datos!B188</f>
        <v>11.4.1</v>
      </c>
      <c r="B180" s="321" t="str">
        <f t="shared" si="27"/>
        <v>Artefactos de Iluminación</v>
      </c>
      <c r="C180" s="322"/>
      <c r="D180" s="169">
        <f t="shared" si="28"/>
        <v>0</v>
      </c>
      <c r="E180" s="170">
        <f t="shared" si="29"/>
        <v>0</v>
      </c>
      <c r="F180" s="171">
        <f t="shared" si="30"/>
        <v>0</v>
      </c>
      <c r="G180" s="129">
        <f t="shared" si="34"/>
        <v>0</v>
      </c>
      <c r="H180" s="129">
        <f t="shared" si="31"/>
        <v>0</v>
      </c>
      <c r="I180" s="172">
        <f t="shared" si="32"/>
        <v>0</v>
      </c>
    </row>
    <row r="181" spans="1:9" ht="24.95" customHeight="1" x14ac:dyDescent="0.2">
      <c r="A181" s="148" t="str">
        <f>Datos!B189</f>
        <v>11.4.1.1</v>
      </c>
      <c r="B181" s="321" t="str">
        <f t="shared" si="27"/>
        <v xml:space="preserve">Luminaria Tipo Novalucce </v>
      </c>
      <c r="C181" s="322"/>
      <c r="D181" s="169" t="str">
        <f t="shared" si="28"/>
        <v>Un</v>
      </c>
      <c r="E181" s="170">
        <f t="shared" si="29"/>
        <v>0</v>
      </c>
      <c r="F181" s="171">
        <f t="shared" si="30"/>
        <v>0</v>
      </c>
      <c r="G181" s="129">
        <f t="shared" si="34"/>
        <v>0</v>
      </c>
      <c r="H181" s="129">
        <f t="shared" si="31"/>
        <v>0</v>
      </c>
      <c r="I181" s="172">
        <f t="shared" si="32"/>
        <v>0</v>
      </c>
    </row>
    <row r="182" spans="1:9" ht="24.95" customHeight="1" x14ac:dyDescent="0.2">
      <c r="A182" s="148" t="str">
        <f>Datos!B190</f>
        <v>11.4.1.2</v>
      </c>
      <c r="B182" s="321" t="str">
        <f t="shared" si="27"/>
        <v>Luminaria farol tipo Atlantis 100w</v>
      </c>
      <c r="C182" s="322"/>
      <c r="D182" s="169" t="str">
        <f t="shared" si="28"/>
        <v>Un</v>
      </c>
      <c r="E182" s="170">
        <f t="shared" si="29"/>
        <v>0</v>
      </c>
      <c r="F182" s="171">
        <f t="shared" si="30"/>
        <v>0</v>
      </c>
      <c r="G182" s="129">
        <f t="shared" si="34"/>
        <v>0</v>
      </c>
      <c r="H182" s="129">
        <f t="shared" si="31"/>
        <v>0</v>
      </c>
      <c r="I182" s="172">
        <f t="shared" si="32"/>
        <v>0</v>
      </c>
    </row>
    <row r="183" spans="1:9" ht="24.95" customHeight="1" x14ac:dyDescent="0.2">
      <c r="A183" s="148" t="str">
        <f>Datos!B191</f>
        <v>11.4.1.3</v>
      </c>
      <c r="B183" s="321" t="str">
        <f t="shared" si="27"/>
        <v>Luminaria cuadrada 1x18w</v>
      </c>
      <c r="C183" s="322"/>
      <c r="D183" s="169" t="str">
        <f t="shared" si="28"/>
        <v>Un</v>
      </c>
      <c r="E183" s="170">
        <f t="shared" si="29"/>
        <v>0</v>
      </c>
      <c r="F183" s="171">
        <f t="shared" si="30"/>
        <v>0</v>
      </c>
      <c r="G183" s="129">
        <f t="shared" si="34"/>
        <v>0</v>
      </c>
      <c r="H183" s="129">
        <f t="shared" si="31"/>
        <v>0</v>
      </c>
      <c r="I183" s="172">
        <f t="shared" si="32"/>
        <v>0</v>
      </c>
    </row>
    <row r="184" spans="1:9" ht="24.95" customHeight="1" x14ac:dyDescent="0.2">
      <c r="A184" s="148" t="str">
        <f>Datos!B192</f>
        <v>11.4.1.4</v>
      </c>
      <c r="B184" s="321" t="str">
        <f t="shared" si="27"/>
        <v>Reflector Led 20w</v>
      </c>
      <c r="C184" s="322"/>
      <c r="D184" s="169" t="str">
        <f t="shared" si="28"/>
        <v>Un</v>
      </c>
      <c r="E184" s="170">
        <f t="shared" si="29"/>
        <v>0</v>
      </c>
      <c r="F184" s="171">
        <f t="shared" si="30"/>
        <v>0</v>
      </c>
      <c r="G184" s="129">
        <f t="shared" si="34"/>
        <v>0</v>
      </c>
      <c r="H184" s="129">
        <f t="shared" si="31"/>
        <v>0</v>
      </c>
      <c r="I184" s="172">
        <f t="shared" si="32"/>
        <v>0</v>
      </c>
    </row>
    <row r="185" spans="1:9" ht="24.95" customHeight="1" x14ac:dyDescent="0.2">
      <c r="A185" s="148" t="str">
        <f>Datos!B193</f>
        <v>11.4.1.5</v>
      </c>
      <c r="B185" s="321" t="str">
        <f t="shared" si="27"/>
        <v>Reflector Led 150w</v>
      </c>
      <c r="C185" s="322"/>
      <c r="D185" s="169" t="str">
        <f t="shared" si="28"/>
        <v>Un</v>
      </c>
      <c r="E185" s="170">
        <f t="shared" si="29"/>
        <v>0</v>
      </c>
      <c r="F185" s="171">
        <f t="shared" si="30"/>
        <v>0</v>
      </c>
      <c r="G185" s="129">
        <f t="shared" si="34"/>
        <v>0</v>
      </c>
      <c r="H185" s="129">
        <f t="shared" si="31"/>
        <v>0</v>
      </c>
      <c r="I185" s="172">
        <f t="shared" si="32"/>
        <v>0</v>
      </c>
    </row>
    <row r="186" spans="1:9" ht="24.95" customHeight="1" x14ac:dyDescent="0.2">
      <c r="A186" s="148" t="str">
        <f>Datos!B194</f>
        <v>11.4.1.6</v>
      </c>
      <c r="B186" s="321" t="str">
        <f t="shared" si="27"/>
        <v>Farol exterior 100w</v>
      </c>
      <c r="C186" s="322"/>
      <c r="D186" s="169" t="str">
        <f t="shared" si="28"/>
        <v>Un</v>
      </c>
      <c r="E186" s="170">
        <f t="shared" si="29"/>
        <v>0</v>
      </c>
      <c r="F186" s="171">
        <f t="shared" si="30"/>
        <v>0</v>
      </c>
      <c r="G186" s="129">
        <f t="shared" si="34"/>
        <v>0</v>
      </c>
      <c r="H186" s="129">
        <f t="shared" si="31"/>
        <v>0</v>
      </c>
      <c r="I186" s="172">
        <f t="shared" si="32"/>
        <v>0</v>
      </c>
    </row>
    <row r="187" spans="1:9" ht="24.95" customHeight="1" x14ac:dyDescent="0.2">
      <c r="A187" s="148" t="str">
        <f>Datos!B195</f>
        <v>11.4.2</v>
      </c>
      <c r="B187" s="321" t="str">
        <f t="shared" si="27"/>
        <v>Luminarias</v>
      </c>
      <c r="C187" s="322"/>
      <c r="D187" s="169">
        <f t="shared" si="28"/>
        <v>0</v>
      </c>
      <c r="E187" s="170">
        <f t="shared" si="29"/>
        <v>0</v>
      </c>
      <c r="F187" s="171">
        <f t="shared" si="30"/>
        <v>0</v>
      </c>
      <c r="G187" s="129">
        <f t="shared" si="34"/>
        <v>0</v>
      </c>
      <c r="H187" s="129">
        <f t="shared" si="31"/>
        <v>0</v>
      </c>
      <c r="I187" s="172">
        <f t="shared" si="32"/>
        <v>0</v>
      </c>
    </row>
    <row r="188" spans="1:9" ht="24.95" customHeight="1" x14ac:dyDescent="0.2">
      <c r="A188" s="148" t="str">
        <f>Datos!B196</f>
        <v>11.4.2.1</v>
      </c>
      <c r="B188" s="321" t="str">
        <f t="shared" si="27"/>
        <v>Tubos LED .18w Luz Dia</v>
      </c>
      <c r="C188" s="322"/>
      <c r="D188" s="169" t="str">
        <f t="shared" si="28"/>
        <v xml:space="preserve">Un </v>
      </c>
      <c r="E188" s="170">
        <f t="shared" si="29"/>
        <v>0</v>
      </c>
      <c r="F188" s="171">
        <f t="shared" si="30"/>
        <v>0</v>
      </c>
      <c r="G188" s="129">
        <f t="shared" si="34"/>
        <v>0</v>
      </c>
      <c r="H188" s="129">
        <f t="shared" si="31"/>
        <v>0</v>
      </c>
      <c r="I188" s="172">
        <f t="shared" si="32"/>
        <v>0</v>
      </c>
    </row>
    <row r="189" spans="1:9" ht="24.95" customHeight="1" x14ac:dyDescent="0.2">
      <c r="A189" s="148" t="str">
        <f>Datos!B197</f>
        <v>11.4.2.2</v>
      </c>
      <c r="B189" s="321" t="str">
        <f t="shared" si="27"/>
        <v>Tubos LED .24w Luz Dia</v>
      </c>
      <c r="C189" s="322"/>
      <c r="D189" s="169" t="str">
        <f t="shared" si="28"/>
        <v xml:space="preserve">Un </v>
      </c>
      <c r="E189" s="170">
        <f t="shared" si="29"/>
        <v>0</v>
      </c>
      <c r="F189" s="171">
        <f t="shared" si="30"/>
        <v>0</v>
      </c>
      <c r="G189" s="129">
        <f t="shared" si="34"/>
        <v>0</v>
      </c>
      <c r="H189" s="129">
        <f t="shared" si="31"/>
        <v>0</v>
      </c>
      <c r="I189" s="172">
        <f t="shared" si="32"/>
        <v>0</v>
      </c>
    </row>
    <row r="190" spans="1:9" ht="24.95" customHeight="1" x14ac:dyDescent="0.2">
      <c r="A190" s="148" t="str">
        <f>Datos!B198</f>
        <v>11.4.3</v>
      </c>
      <c r="B190" s="321" t="str">
        <f t="shared" si="27"/>
        <v>Iluminación de Emergencia</v>
      </c>
      <c r="C190" s="322"/>
      <c r="D190" s="169" t="str">
        <f t="shared" si="28"/>
        <v xml:space="preserve">Un </v>
      </c>
      <c r="E190" s="170">
        <f t="shared" si="29"/>
        <v>0</v>
      </c>
      <c r="F190" s="171">
        <f t="shared" si="30"/>
        <v>0</v>
      </c>
      <c r="G190" s="129">
        <f t="shared" si="34"/>
        <v>0</v>
      </c>
      <c r="H190" s="129">
        <f t="shared" si="31"/>
        <v>0</v>
      </c>
      <c r="I190" s="172">
        <f t="shared" si="32"/>
        <v>0</v>
      </c>
    </row>
    <row r="191" spans="1:9" ht="24.95" customHeight="1" x14ac:dyDescent="0.2">
      <c r="A191" s="148" t="str">
        <f>Datos!B199</f>
        <v>11.4.4</v>
      </c>
      <c r="B191" s="321" t="str">
        <f t="shared" si="27"/>
        <v>Ventiladores</v>
      </c>
      <c r="C191" s="322"/>
      <c r="D191" s="169" t="str">
        <f t="shared" si="28"/>
        <v xml:space="preserve">Un </v>
      </c>
      <c r="E191" s="170">
        <f t="shared" si="29"/>
        <v>0</v>
      </c>
      <c r="F191" s="171">
        <f t="shared" si="30"/>
        <v>0</v>
      </c>
      <c r="G191" s="129">
        <f t="shared" si="34"/>
        <v>0</v>
      </c>
      <c r="H191" s="129">
        <f t="shared" si="31"/>
        <v>0</v>
      </c>
      <c r="I191" s="172">
        <f t="shared" si="32"/>
        <v>0</v>
      </c>
    </row>
    <row r="192" spans="1:9" ht="24.95" customHeight="1" x14ac:dyDescent="0.2">
      <c r="A192" s="148" t="str">
        <f>Datos!B200</f>
        <v>11.4.5</v>
      </c>
      <c r="B192" s="321" t="str">
        <f t="shared" si="27"/>
        <v>Otros Artefactos</v>
      </c>
      <c r="C192" s="322"/>
      <c r="D192" s="169">
        <f t="shared" si="28"/>
        <v>0</v>
      </c>
      <c r="E192" s="170">
        <f t="shared" si="29"/>
        <v>0</v>
      </c>
      <c r="F192" s="171">
        <f t="shared" si="30"/>
        <v>0</v>
      </c>
      <c r="G192" s="129">
        <f t="shared" si="34"/>
        <v>0</v>
      </c>
      <c r="H192" s="129">
        <f t="shared" si="31"/>
        <v>0</v>
      </c>
      <c r="I192" s="172">
        <f t="shared" si="32"/>
        <v>0</v>
      </c>
    </row>
    <row r="193" spans="1:9" ht="24.95" customHeight="1" x14ac:dyDescent="0.2">
      <c r="A193" s="148" t="str">
        <f>Datos!B201</f>
        <v>11.4.5.1</v>
      </c>
      <c r="B193" s="321" t="str">
        <f t="shared" si="27"/>
        <v>TERMOTANQUE ELECTRICO 80 lts</v>
      </c>
      <c r="C193" s="322"/>
      <c r="D193" s="169" t="str">
        <f t="shared" si="28"/>
        <v>Un</v>
      </c>
      <c r="E193" s="170">
        <f t="shared" si="29"/>
        <v>0</v>
      </c>
      <c r="F193" s="171">
        <f t="shared" si="30"/>
        <v>0</v>
      </c>
      <c r="G193" s="129">
        <f t="shared" si="34"/>
        <v>0</v>
      </c>
      <c r="H193" s="129">
        <f t="shared" si="31"/>
        <v>0</v>
      </c>
      <c r="I193" s="172">
        <f t="shared" si="32"/>
        <v>0</v>
      </c>
    </row>
    <row r="194" spans="1:9" ht="24.95" customHeight="1" x14ac:dyDescent="0.2">
      <c r="A194" s="148">
        <f>Datos!B202</f>
        <v>12</v>
      </c>
      <c r="B194" s="321" t="str">
        <f t="shared" si="27"/>
        <v xml:space="preserve"> INSTALACIÓN SANITARIA</v>
      </c>
      <c r="C194" s="322"/>
      <c r="D194" s="169">
        <f t="shared" si="28"/>
        <v>0</v>
      </c>
      <c r="E194" s="170">
        <f t="shared" si="29"/>
        <v>0</v>
      </c>
      <c r="F194" s="171">
        <f t="shared" si="30"/>
        <v>0</v>
      </c>
      <c r="G194" s="129">
        <f t="shared" si="34"/>
        <v>0</v>
      </c>
      <c r="H194" s="129">
        <f t="shared" si="31"/>
        <v>0</v>
      </c>
      <c r="I194" s="172">
        <f t="shared" si="32"/>
        <v>0</v>
      </c>
    </row>
    <row r="195" spans="1:9" ht="24.95" customHeight="1" x14ac:dyDescent="0.2">
      <c r="A195" s="148" t="str">
        <f>Datos!B203</f>
        <v>12.1</v>
      </c>
      <c r="B195" s="321" t="str">
        <f t="shared" si="27"/>
        <v>Instalación base de cloacas, caños, cámaras</v>
      </c>
      <c r="C195" s="322"/>
      <c r="D195" s="169">
        <f t="shared" si="28"/>
        <v>0</v>
      </c>
      <c r="E195" s="170">
        <f t="shared" si="29"/>
        <v>0</v>
      </c>
      <c r="F195" s="171">
        <f t="shared" si="30"/>
        <v>0</v>
      </c>
      <c r="G195" s="129">
        <f t="shared" si="34"/>
        <v>0</v>
      </c>
      <c r="H195" s="129">
        <f t="shared" si="31"/>
        <v>0</v>
      </c>
      <c r="I195" s="172">
        <f t="shared" si="32"/>
        <v>0</v>
      </c>
    </row>
    <row r="196" spans="1:9" ht="24.95" customHeight="1" x14ac:dyDescent="0.2">
      <c r="A196" s="148" t="str">
        <f>Datos!B204</f>
        <v>12.1.1</v>
      </c>
      <c r="B196" s="321" t="str">
        <f t="shared" si="27"/>
        <v>Excavaciones</v>
      </c>
      <c r="C196" s="322"/>
      <c r="D196" s="169" t="str">
        <f t="shared" si="28"/>
        <v>m3</v>
      </c>
      <c r="E196" s="170">
        <f t="shared" si="29"/>
        <v>0</v>
      </c>
      <c r="F196" s="171">
        <f t="shared" si="30"/>
        <v>0</v>
      </c>
      <c r="G196" s="129">
        <f t="shared" si="34"/>
        <v>0</v>
      </c>
      <c r="H196" s="129">
        <f t="shared" si="31"/>
        <v>0</v>
      </c>
      <c r="I196" s="172">
        <f t="shared" si="32"/>
        <v>0</v>
      </c>
    </row>
    <row r="197" spans="1:9" ht="24.95" customHeight="1" x14ac:dyDescent="0.2">
      <c r="A197" s="148" t="str">
        <f>Datos!B205</f>
        <v>12.1.2</v>
      </c>
      <c r="B197" s="321" t="str">
        <f t="shared" si="27"/>
        <v>Rellenos de tierra</v>
      </c>
      <c r="C197" s="322"/>
      <c r="D197" s="169" t="str">
        <f t="shared" si="28"/>
        <v>m3</v>
      </c>
      <c r="E197" s="170">
        <f t="shared" si="29"/>
        <v>0</v>
      </c>
      <c r="F197" s="171">
        <f t="shared" si="30"/>
        <v>0</v>
      </c>
      <c r="G197" s="129">
        <f t="shared" si="34"/>
        <v>0</v>
      </c>
      <c r="H197" s="129">
        <f t="shared" si="31"/>
        <v>0</v>
      </c>
      <c r="I197" s="172">
        <f t="shared" si="32"/>
        <v>0</v>
      </c>
    </row>
    <row r="198" spans="1:9" ht="24.95" customHeight="1" x14ac:dyDescent="0.2">
      <c r="A198" s="148" t="str">
        <f>Datos!B206</f>
        <v>12.1.3</v>
      </c>
      <c r="B198" s="321" t="str">
        <f t="shared" si="27"/>
        <v>Revoques de cámaras de inspección y receptáculos</v>
      </c>
      <c r="C198" s="322"/>
      <c r="D198" s="169" t="str">
        <f t="shared" si="28"/>
        <v>m2</v>
      </c>
      <c r="E198" s="170">
        <f t="shared" si="29"/>
        <v>0</v>
      </c>
      <c r="F198" s="171">
        <f t="shared" si="30"/>
        <v>0</v>
      </c>
      <c r="G198" s="129">
        <f t="shared" si="34"/>
        <v>0</v>
      </c>
      <c r="H198" s="129">
        <f t="shared" si="31"/>
        <v>0</v>
      </c>
      <c r="I198" s="172">
        <f t="shared" si="32"/>
        <v>0</v>
      </c>
    </row>
    <row r="199" spans="1:9" ht="24.95" customHeight="1" x14ac:dyDescent="0.2">
      <c r="A199" s="148" t="str">
        <f>Datos!B207</f>
        <v>12.1.4</v>
      </c>
      <c r="B199" s="321" t="str">
        <f t="shared" si="27"/>
        <v>Cámaras y receptáculos</v>
      </c>
      <c r="C199" s="322"/>
      <c r="D199" s="169" t="str">
        <f t="shared" si="28"/>
        <v>Un</v>
      </c>
      <c r="E199" s="170">
        <f t="shared" si="29"/>
        <v>0</v>
      </c>
      <c r="F199" s="171">
        <f t="shared" si="30"/>
        <v>0</v>
      </c>
      <c r="G199" s="129">
        <f t="shared" si="34"/>
        <v>0</v>
      </c>
      <c r="H199" s="129">
        <f t="shared" si="31"/>
        <v>0</v>
      </c>
      <c r="I199" s="172">
        <f t="shared" si="32"/>
        <v>0</v>
      </c>
    </row>
    <row r="200" spans="1:9" ht="24.95" customHeight="1" x14ac:dyDescent="0.2">
      <c r="A200" s="148" t="str">
        <f>Datos!B208</f>
        <v>12.1.5</v>
      </c>
      <c r="B200" s="321" t="str">
        <f t="shared" si="27"/>
        <v>Cañerías, piezas y accesorios</v>
      </c>
      <c r="C200" s="322"/>
      <c r="D200" s="169">
        <f t="shared" si="28"/>
        <v>0</v>
      </c>
      <c r="E200" s="170">
        <f t="shared" si="29"/>
        <v>0</v>
      </c>
      <c r="F200" s="171">
        <f t="shared" si="30"/>
        <v>0</v>
      </c>
      <c r="G200" s="129">
        <f t="shared" si="34"/>
        <v>0</v>
      </c>
      <c r="H200" s="129">
        <f t="shared" si="31"/>
        <v>0</v>
      </c>
      <c r="I200" s="172">
        <f t="shared" si="32"/>
        <v>0</v>
      </c>
    </row>
    <row r="201" spans="1:9" ht="24.95" customHeight="1" x14ac:dyDescent="0.2">
      <c r="A201" s="148" t="str">
        <f>Datos!B209</f>
        <v>12.1.5.1</v>
      </c>
      <c r="B201" s="321" t="str">
        <f t="shared" si="27"/>
        <v>Caño PVC Ø 110  (incluido caños de ventilacion y desague pluvial)</v>
      </c>
      <c r="C201" s="322"/>
      <c r="D201" s="169" t="str">
        <f t="shared" si="28"/>
        <v>ml</v>
      </c>
      <c r="E201" s="170">
        <f t="shared" si="29"/>
        <v>0</v>
      </c>
      <c r="F201" s="171">
        <f t="shared" si="30"/>
        <v>0</v>
      </c>
      <c r="G201" s="129">
        <f t="shared" si="34"/>
        <v>0</v>
      </c>
      <c r="H201" s="129">
        <f t="shared" si="31"/>
        <v>0</v>
      </c>
      <c r="I201" s="172">
        <f t="shared" si="32"/>
        <v>0</v>
      </c>
    </row>
    <row r="202" spans="1:9" ht="24.95" customHeight="1" x14ac:dyDescent="0.2">
      <c r="A202" s="148" t="str">
        <f>Datos!B210</f>
        <v>12.1.5.2</v>
      </c>
      <c r="B202" s="321" t="str">
        <f t="shared" si="27"/>
        <v>Caño PVC Ø 63</v>
      </c>
      <c r="C202" s="322"/>
      <c r="D202" s="169" t="str">
        <f t="shared" si="28"/>
        <v>ml</v>
      </c>
      <c r="E202" s="170">
        <f t="shared" si="29"/>
        <v>0</v>
      </c>
      <c r="F202" s="171">
        <f t="shared" si="30"/>
        <v>0</v>
      </c>
      <c r="G202" s="129">
        <f t="shared" si="34"/>
        <v>0</v>
      </c>
      <c r="H202" s="129">
        <f t="shared" si="31"/>
        <v>0</v>
      </c>
      <c r="I202" s="172">
        <f t="shared" si="32"/>
        <v>0</v>
      </c>
    </row>
    <row r="203" spans="1:9" ht="24.95" customHeight="1" x14ac:dyDescent="0.2">
      <c r="A203" s="148" t="str">
        <f>Datos!B211</f>
        <v>12.1.5.3</v>
      </c>
      <c r="B203" s="321" t="str">
        <f t="shared" si="27"/>
        <v>Caño PVC Ø 40</v>
      </c>
      <c r="C203" s="322"/>
      <c r="D203" s="169" t="str">
        <f t="shared" si="28"/>
        <v>ml</v>
      </c>
      <c r="E203" s="170">
        <f t="shared" si="29"/>
        <v>0</v>
      </c>
      <c r="F203" s="171">
        <f t="shared" si="30"/>
        <v>0</v>
      </c>
      <c r="G203" s="129">
        <f t="shared" si="34"/>
        <v>0</v>
      </c>
      <c r="H203" s="129">
        <f t="shared" si="31"/>
        <v>0</v>
      </c>
      <c r="I203" s="172">
        <f t="shared" si="32"/>
        <v>0</v>
      </c>
    </row>
    <row r="204" spans="1:9" ht="24.95" customHeight="1" x14ac:dyDescent="0.2">
      <c r="A204" s="148" t="str">
        <f>Datos!B212</f>
        <v>12.1.5.4</v>
      </c>
      <c r="B204" s="321" t="str">
        <f t="shared" si="27"/>
        <v>Bocas de Acceso</v>
      </c>
      <c r="C204" s="322"/>
      <c r="D204" s="169" t="str">
        <f t="shared" si="28"/>
        <v>Un</v>
      </c>
      <c r="E204" s="170">
        <f t="shared" si="29"/>
        <v>0</v>
      </c>
      <c r="F204" s="171">
        <f t="shared" si="30"/>
        <v>0</v>
      </c>
      <c r="G204" s="129">
        <f t="shared" si="34"/>
        <v>0</v>
      </c>
      <c r="H204" s="129">
        <f t="shared" si="31"/>
        <v>0</v>
      </c>
      <c r="I204" s="172">
        <f t="shared" si="32"/>
        <v>0</v>
      </c>
    </row>
    <row r="205" spans="1:9" ht="24.95" customHeight="1" x14ac:dyDescent="0.2">
      <c r="A205" s="148" t="str">
        <f>Datos!B213</f>
        <v>12.1.5.5</v>
      </c>
      <c r="B205" s="321" t="str">
        <f t="shared" si="27"/>
        <v>Bocas de Inspección</v>
      </c>
      <c r="C205" s="322"/>
      <c r="D205" s="169" t="str">
        <f t="shared" si="28"/>
        <v>Un</v>
      </c>
      <c r="E205" s="170">
        <f t="shared" si="29"/>
        <v>0</v>
      </c>
      <c r="F205" s="171">
        <f t="shared" si="30"/>
        <v>0</v>
      </c>
      <c r="G205" s="129">
        <f t="shared" si="34"/>
        <v>0</v>
      </c>
      <c r="H205" s="129">
        <f t="shared" si="31"/>
        <v>0</v>
      </c>
      <c r="I205" s="172">
        <f t="shared" si="32"/>
        <v>0</v>
      </c>
    </row>
    <row r="206" spans="1:9" ht="24.95" customHeight="1" x14ac:dyDescent="0.2">
      <c r="A206" s="148" t="str">
        <f>Datos!B214</f>
        <v>12.1.5.6</v>
      </c>
      <c r="B206" s="321" t="str">
        <f t="shared" si="27"/>
        <v>Pileta de piso</v>
      </c>
      <c r="C206" s="322"/>
      <c r="D206" s="169" t="str">
        <f t="shared" si="28"/>
        <v>Un</v>
      </c>
      <c r="E206" s="170">
        <f t="shared" si="29"/>
        <v>0</v>
      </c>
      <c r="F206" s="171">
        <f t="shared" si="30"/>
        <v>0</v>
      </c>
      <c r="G206" s="129">
        <f t="shared" si="34"/>
        <v>0</v>
      </c>
      <c r="H206" s="129">
        <f t="shared" si="31"/>
        <v>0</v>
      </c>
      <c r="I206" s="172">
        <f t="shared" si="32"/>
        <v>0</v>
      </c>
    </row>
    <row r="207" spans="1:9" ht="24.95" customHeight="1" x14ac:dyDescent="0.2">
      <c r="A207" s="148" t="str">
        <f>Datos!B215</f>
        <v>12.2</v>
      </c>
      <c r="B207" s="321" t="str">
        <f t="shared" si="27"/>
        <v>Ventilación</v>
      </c>
      <c r="C207" s="322"/>
      <c r="D207" s="169">
        <f t="shared" si="28"/>
        <v>0</v>
      </c>
      <c r="E207" s="170">
        <f t="shared" si="29"/>
        <v>0</v>
      </c>
      <c r="F207" s="171">
        <f t="shared" si="30"/>
        <v>0</v>
      </c>
      <c r="G207" s="129">
        <f t="shared" si="34"/>
        <v>0</v>
      </c>
      <c r="H207" s="129">
        <f t="shared" si="31"/>
        <v>0</v>
      </c>
      <c r="I207" s="172">
        <f t="shared" si="32"/>
        <v>0</v>
      </c>
    </row>
    <row r="208" spans="1:9" ht="24.95" customHeight="1" x14ac:dyDescent="0.2">
      <c r="A208" s="148" t="str">
        <f>Datos!B216</f>
        <v>12.2.1</v>
      </c>
      <c r="B208" s="321" t="str">
        <f t="shared" ref="B208:B216" si="35">IFERROR(VLOOKUP(A208,Tabla_Datos,2,FALSE),"")</f>
        <v>Cañerías de P.V.C. y Accesorios</v>
      </c>
      <c r="C208" s="322"/>
      <c r="D208" s="169" t="str">
        <f t="shared" ref="D208:D216" si="36">IFERROR(VLOOKUP(A208,Tabla_Datos,3,FALSE),"")</f>
        <v>ml</v>
      </c>
      <c r="E208" s="170">
        <f t="shared" ref="E208:E216" si="37">IFERROR(VLOOKUP(A208,Tabla_Datos,4,FALSE),0)</f>
        <v>0</v>
      </c>
      <c r="F208" s="171">
        <f t="shared" ref="F208:F216" si="38">IFERROR(VLOOKUP(A208,Tabla_Analisis_Precio,7,FALSE),0)</f>
        <v>0</v>
      </c>
      <c r="G208" s="129">
        <f t="shared" si="34"/>
        <v>0</v>
      </c>
      <c r="H208" s="129">
        <f t="shared" ref="H208:H216" si="39">ROUND(E208*G208,2)</f>
        <v>0</v>
      </c>
      <c r="I208" s="172">
        <f t="shared" ref="I208:I216" si="40">IFERROR(H208/Monto_Oferta,0)</f>
        <v>0</v>
      </c>
    </row>
    <row r="209" spans="1:9" ht="24.95" customHeight="1" x14ac:dyDescent="0.2">
      <c r="A209" s="148" t="str">
        <f>Datos!B217</f>
        <v>12.3</v>
      </c>
      <c r="B209" s="321" t="str">
        <f t="shared" si="35"/>
        <v>Dispositivos de tratamiento y otros</v>
      </c>
      <c r="C209" s="322"/>
      <c r="D209" s="169">
        <f t="shared" si="36"/>
        <v>0</v>
      </c>
      <c r="E209" s="170">
        <f t="shared" si="37"/>
        <v>0</v>
      </c>
      <c r="F209" s="171">
        <f t="shared" si="38"/>
        <v>0</v>
      </c>
      <c r="G209" s="129">
        <f t="shared" si="34"/>
        <v>0</v>
      </c>
      <c r="H209" s="129">
        <f t="shared" si="39"/>
        <v>0</v>
      </c>
      <c r="I209" s="172">
        <f t="shared" si="40"/>
        <v>0</v>
      </c>
    </row>
    <row r="210" spans="1:9" ht="24.95" customHeight="1" x14ac:dyDescent="0.2">
      <c r="A210" s="148" t="str">
        <f>Datos!B218</f>
        <v>12.3.2</v>
      </c>
      <c r="B210" s="321" t="str">
        <f t="shared" si="35"/>
        <v>Cámara séptica</v>
      </c>
      <c r="C210" s="322"/>
      <c r="D210" s="169" t="str">
        <f t="shared" si="36"/>
        <v>Un</v>
      </c>
      <c r="E210" s="170">
        <f t="shared" si="37"/>
        <v>0</v>
      </c>
      <c r="F210" s="171">
        <f t="shared" si="38"/>
        <v>0</v>
      </c>
      <c r="G210" s="129">
        <f t="shared" ref="G210:G216" si="41">ROUND(PrecioUnitario(F210,Costo_Financiero,Gasto_Generales_Porcentaje,Beneficio,Ingresos_Brutos,IVA),2)</f>
        <v>0</v>
      </c>
      <c r="H210" s="129">
        <f t="shared" si="39"/>
        <v>0</v>
      </c>
      <c r="I210" s="172">
        <f t="shared" si="40"/>
        <v>0</v>
      </c>
    </row>
    <row r="211" spans="1:9" ht="24.95" customHeight="1" x14ac:dyDescent="0.2">
      <c r="A211" s="148" t="str">
        <f>Datos!B219</f>
        <v>12.3.3</v>
      </c>
      <c r="B211" s="321" t="str">
        <f t="shared" si="35"/>
        <v>Pozos Absorventes y conexiones</v>
      </c>
      <c r="C211" s="322"/>
      <c r="D211" s="169" t="str">
        <f t="shared" si="36"/>
        <v>Un</v>
      </c>
      <c r="E211" s="170">
        <f t="shared" si="37"/>
        <v>0</v>
      </c>
      <c r="F211" s="171">
        <f t="shared" si="38"/>
        <v>0</v>
      </c>
      <c r="G211" s="129">
        <f t="shared" si="41"/>
        <v>0</v>
      </c>
      <c r="H211" s="129">
        <f t="shared" si="39"/>
        <v>0</v>
      </c>
      <c r="I211" s="172">
        <f t="shared" si="40"/>
        <v>0</v>
      </c>
    </row>
    <row r="212" spans="1:9" ht="24.95" customHeight="1" x14ac:dyDescent="0.2">
      <c r="A212" s="148" t="str">
        <f>Datos!B220</f>
        <v>12.3.4</v>
      </c>
      <c r="B212" s="321" t="str">
        <f t="shared" si="35"/>
        <v>Interceptores de grasas y aceites</v>
      </c>
      <c r="C212" s="322"/>
      <c r="D212" s="169" t="str">
        <f t="shared" si="36"/>
        <v>Un</v>
      </c>
      <c r="E212" s="170">
        <f t="shared" si="37"/>
        <v>0</v>
      </c>
      <c r="F212" s="171">
        <f t="shared" si="38"/>
        <v>0</v>
      </c>
      <c r="G212" s="129">
        <f t="shared" si="41"/>
        <v>0</v>
      </c>
      <c r="H212" s="129">
        <f t="shared" si="39"/>
        <v>0</v>
      </c>
      <c r="I212" s="172">
        <f t="shared" si="40"/>
        <v>0</v>
      </c>
    </row>
    <row r="213" spans="1:9" ht="24.95" customHeight="1" x14ac:dyDescent="0.2">
      <c r="A213" s="148" t="str">
        <f>Datos!B221</f>
        <v>12.6</v>
      </c>
      <c r="B213" s="321" t="str">
        <f t="shared" si="35"/>
        <v>Cañería distribución agua fría-caliente</v>
      </c>
      <c r="C213" s="322"/>
      <c r="D213" s="169">
        <f t="shared" si="36"/>
        <v>0</v>
      </c>
      <c r="E213" s="170">
        <f t="shared" si="37"/>
        <v>0</v>
      </c>
      <c r="F213" s="171">
        <f t="shared" si="38"/>
        <v>0</v>
      </c>
      <c r="G213" s="129">
        <f t="shared" si="41"/>
        <v>0</v>
      </c>
      <c r="H213" s="129">
        <f t="shared" si="39"/>
        <v>0</v>
      </c>
      <c r="I213" s="172">
        <f t="shared" si="40"/>
        <v>0</v>
      </c>
    </row>
    <row r="214" spans="1:9" ht="24.95" customHeight="1" x14ac:dyDescent="0.2">
      <c r="A214" s="148" t="str">
        <f>Datos!B222</f>
        <v>12.6.1</v>
      </c>
      <c r="B214" s="321" t="str">
        <f t="shared" si="35"/>
        <v>Piezas especiales</v>
      </c>
      <c r="C214" s="322"/>
      <c r="D214" s="169" t="str">
        <f t="shared" si="36"/>
        <v>gl</v>
      </c>
      <c r="E214" s="170">
        <f t="shared" si="37"/>
        <v>0</v>
      </c>
      <c r="F214" s="171">
        <f t="shared" si="38"/>
        <v>0</v>
      </c>
      <c r="G214" s="129">
        <f t="shared" si="41"/>
        <v>0</v>
      </c>
      <c r="H214" s="129">
        <f t="shared" si="39"/>
        <v>0</v>
      </c>
      <c r="I214" s="172">
        <f t="shared" si="40"/>
        <v>0</v>
      </c>
    </row>
    <row r="215" spans="1:9" ht="24.95" customHeight="1" x14ac:dyDescent="0.2">
      <c r="A215" s="148" t="str">
        <f>Datos!B223</f>
        <v>12.6.2</v>
      </c>
      <c r="B215" s="321" t="str">
        <f t="shared" si="35"/>
        <v>Cañerías para distribución de agua</v>
      </c>
      <c r="C215" s="322"/>
      <c r="D215" s="169">
        <f t="shared" si="36"/>
        <v>0</v>
      </c>
      <c r="E215" s="170">
        <f t="shared" si="37"/>
        <v>0</v>
      </c>
      <c r="F215" s="171">
        <f t="shared" si="38"/>
        <v>0</v>
      </c>
      <c r="G215" s="129">
        <f t="shared" si="41"/>
        <v>0</v>
      </c>
      <c r="H215" s="129">
        <f t="shared" si="39"/>
        <v>0</v>
      </c>
      <c r="I215" s="172">
        <f t="shared" si="40"/>
        <v>0</v>
      </c>
    </row>
    <row r="216" spans="1:9" ht="24.95" customHeight="1" x14ac:dyDescent="0.2">
      <c r="A216" s="148" t="str">
        <f>Datos!B224</f>
        <v>12.6.2.1</v>
      </c>
      <c r="B216" s="321" t="str">
        <f t="shared" si="35"/>
        <v>Caño AcquaØ 63mm- P/colector</v>
      </c>
      <c r="C216" s="322"/>
      <c r="D216" s="169" t="str">
        <f t="shared" si="36"/>
        <v>ml</v>
      </c>
      <c r="E216" s="170">
        <f t="shared" si="37"/>
        <v>0</v>
      </c>
      <c r="F216" s="171">
        <f t="shared" si="38"/>
        <v>0</v>
      </c>
      <c r="G216" s="129">
        <f t="shared" si="41"/>
        <v>0</v>
      </c>
      <c r="H216" s="129">
        <f t="shared" si="39"/>
        <v>0</v>
      </c>
      <c r="I216" s="172">
        <f t="shared" si="40"/>
        <v>0</v>
      </c>
    </row>
    <row r="217" spans="1:9" ht="24.95" customHeight="1" x14ac:dyDescent="0.2">
      <c r="A217" s="148" t="str">
        <f>Datos!B225</f>
        <v>12.6.2.2</v>
      </c>
      <c r="B217" s="321" t="str">
        <f t="shared" ref="B217:B222" si="42">IFERROR(VLOOKUP(A217,Tabla_Datos,2,FALSE),"")</f>
        <v>Caño AcquaØ 50mm</v>
      </c>
      <c r="C217" s="322"/>
      <c r="D217" s="169" t="str">
        <f t="shared" ref="D217:D222" si="43">IFERROR(VLOOKUP(A217,Tabla_Datos,3,FALSE),"")</f>
        <v>ml</v>
      </c>
      <c r="E217" s="170">
        <f t="shared" ref="E217:E222" si="44">IFERROR(VLOOKUP(A217,Tabla_Datos,4,FALSE),0)</f>
        <v>0</v>
      </c>
      <c r="F217" s="171">
        <f t="shared" ref="F217:F222" si="45">IFERROR(VLOOKUP(A217,Tabla_Analisis_Precio,7,FALSE),0)</f>
        <v>0</v>
      </c>
      <c r="G217" s="129">
        <f t="shared" ref="G217:G222" si="46">ROUND(PrecioUnitario(F217,Costo_Financiero,Gasto_Generales_Porcentaje,Beneficio,Ingresos_Brutos,IVA),2)</f>
        <v>0</v>
      </c>
      <c r="H217" s="129">
        <f t="shared" ref="H217:H222" si="47">ROUND(E217*G217,2)</f>
        <v>0</v>
      </c>
      <c r="I217" s="172">
        <f t="shared" ref="I217:I222" si="48">IFERROR(H217/Monto_Oferta,0)</f>
        <v>0</v>
      </c>
    </row>
    <row r="218" spans="1:9" ht="24.95" customHeight="1" x14ac:dyDescent="0.2">
      <c r="A218" s="148" t="str">
        <f>Datos!B226</f>
        <v>12.6.2.3</v>
      </c>
      <c r="B218" s="321" t="str">
        <f t="shared" si="42"/>
        <v>Caño AcquaØ 32mm</v>
      </c>
      <c r="C218" s="322"/>
      <c r="D218" s="169" t="str">
        <f t="shared" si="43"/>
        <v>ml</v>
      </c>
      <c r="E218" s="170">
        <f t="shared" si="44"/>
        <v>0</v>
      </c>
      <c r="F218" s="171">
        <f t="shared" si="45"/>
        <v>0</v>
      </c>
      <c r="G218" s="129">
        <f t="shared" si="46"/>
        <v>0</v>
      </c>
      <c r="H218" s="129">
        <f t="shared" si="47"/>
        <v>0</v>
      </c>
      <c r="I218" s="172">
        <f t="shared" si="48"/>
        <v>0</v>
      </c>
    </row>
    <row r="219" spans="1:9" ht="24.95" customHeight="1" x14ac:dyDescent="0.2">
      <c r="A219" s="148" t="str">
        <f>Datos!B227</f>
        <v>12.6.2.4</v>
      </c>
      <c r="B219" s="321" t="str">
        <f t="shared" si="42"/>
        <v>Caño AcquaØ 25mm</v>
      </c>
      <c r="C219" s="322"/>
      <c r="D219" s="169" t="str">
        <f t="shared" si="43"/>
        <v>ml</v>
      </c>
      <c r="E219" s="170">
        <f t="shared" si="44"/>
        <v>0</v>
      </c>
      <c r="F219" s="171">
        <f t="shared" si="45"/>
        <v>0</v>
      </c>
      <c r="G219" s="129">
        <f t="shared" si="46"/>
        <v>0</v>
      </c>
      <c r="H219" s="129">
        <f t="shared" si="47"/>
        <v>0</v>
      </c>
      <c r="I219" s="172">
        <f t="shared" si="48"/>
        <v>0</v>
      </c>
    </row>
    <row r="220" spans="1:9" ht="24.95" customHeight="1" x14ac:dyDescent="0.2">
      <c r="A220" s="148" t="str">
        <f>Datos!B228</f>
        <v>12.6.2.5</v>
      </c>
      <c r="B220" s="321" t="str">
        <f t="shared" si="42"/>
        <v>Caño AcquaØ 20mm</v>
      </c>
      <c r="C220" s="322"/>
      <c r="D220" s="169" t="str">
        <f t="shared" si="43"/>
        <v>ml</v>
      </c>
      <c r="E220" s="170">
        <f t="shared" si="44"/>
        <v>0</v>
      </c>
      <c r="F220" s="171">
        <f t="shared" si="45"/>
        <v>0</v>
      </c>
      <c r="G220" s="129">
        <f t="shared" si="46"/>
        <v>0</v>
      </c>
      <c r="H220" s="129">
        <f t="shared" si="47"/>
        <v>0</v>
      </c>
      <c r="I220" s="172">
        <f t="shared" si="48"/>
        <v>0</v>
      </c>
    </row>
    <row r="221" spans="1:9" ht="24.95" customHeight="1" x14ac:dyDescent="0.2">
      <c r="A221" s="148" t="str">
        <f>Datos!B229</f>
        <v>12.6.2.6</v>
      </c>
      <c r="B221" s="321" t="str">
        <f t="shared" si="42"/>
        <v>Varios</v>
      </c>
      <c r="C221" s="322"/>
      <c r="D221" s="169" t="str">
        <f t="shared" si="43"/>
        <v>gl</v>
      </c>
      <c r="E221" s="170">
        <f t="shared" si="44"/>
        <v>0</v>
      </c>
      <c r="F221" s="171">
        <f t="shared" si="45"/>
        <v>0</v>
      </c>
      <c r="G221" s="129">
        <f t="shared" si="46"/>
        <v>0</v>
      </c>
      <c r="H221" s="129">
        <f t="shared" si="47"/>
        <v>0</v>
      </c>
      <c r="I221" s="172">
        <f t="shared" si="48"/>
        <v>0</v>
      </c>
    </row>
    <row r="222" spans="1:9" ht="24.95" customHeight="1" x14ac:dyDescent="0.2">
      <c r="A222" s="148" t="str">
        <f>Datos!B230</f>
        <v>12.6.3</v>
      </c>
      <c r="B222" s="321" t="str">
        <f t="shared" si="42"/>
        <v>Revestimientos de cañerías</v>
      </c>
      <c r="C222" s="322"/>
      <c r="D222" s="169" t="str">
        <f t="shared" si="43"/>
        <v>gl</v>
      </c>
      <c r="E222" s="170">
        <f t="shared" si="44"/>
        <v>0</v>
      </c>
      <c r="F222" s="171">
        <f t="shared" si="45"/>
        <v>0</v>
      </c>
      <c r="G222" s="129">
        <f t="shared" si="46"/>
        <v>0</v>
      </c>
      <c r="H222" s="129">
        <f t="shared" si="47"/>
        <v>0</v>
      </c>
      <c r="I222" s="172">
        <f t="shared" si="48"/>
        <v>0</v>
      </c>
    </row>
    <row r="223" spans="1:9" ht="24.95" customHeight="1" x14ac:dyDescent="0.2">
      <c r="A223" s="148" t="str">
        <f>Datos!B231</f>
        <v>12.7</v>
      </c>
      <c r="B223" s="321" t="str">
        <f t="shared" ref="B223:B227" si="49">IFERROR(VLOOKUP(A223,Tabla_Datos,2,FALSE),"")</f>
        <v>Tanque de reserva y Bombeo</v>
      </c>
      <c r="C223" s="322"/>
      <c r="D223" s="169">
        <f t="shared" ref="D223:D227" si="50">IFERROR(VLOOKUP(A223,Tabla_Datos,3,FALSE),"")</f>
        <v>0</v>
      </c>
      <c r="E223" s="170">
        <f t="shared" ref="E223:E227" si="51">IFERROR(VLOOKUP(A223,Tabla_Datos,4,FALSE),0)</f>
        <v>0</v>
      </c>
      <c r="F223" s="171">
        <f t="shared" ref="F223:F227" si="52">IFERROR(VLOOKUP(A223,Tabla_Analisis_Precio,7,FALSE),0)</f>
        <v>0</v>
      </c>
      <c r="G223" s="129">
        <f t="shared" ref="G223:G227" si="53">ROUND(PrecioUnitario(F223,Costo_Financiero,Gasto_Generales_Porcentaje,Beneficio,Ingresos_Brutos,IVA),2)</f>
        <v>0</v>
      </c>
      <c r="H223" s="129">
        <f t="shared" ref="H223:H227" si="54">ROUND(E223*G223,2)</f>
        <v>0</v>
      </c>
      <c r="I223" s="172">
        <f t="shared" ref="I223:I227" si="55">IFERROR(H223/Monto_Oferta,0)</f>
        <v>0</v>
      </c>
    </row>
    <row r="224" spans="1:9" ht="24.95" customHeight="1" x14ac:dyDescent="0.2">
      <c r="A224" s="148" t="str">
        <f>Datos!B232</f>
        <v>12.7.1</v>
      </c>
      <c r="B224" s="321" t="str">
        <f t="shared" si="49"/>
        <v>Tanques de Reserva</v>
      </c>
      <c r="C224" s="322"/>
      <c r="D224" s="169">
        <f t="shared" si="50"/>
        <v>0</v>
      </c>
      <c r="E224" s="170">
        <f t="shared" si="51"/>
        <v>0</v>
      </c>
      <c r="F224" s="171">
        <f t="shared" si="52"/>
        <v>0</v>
      </c>
      <c r="G224" s="129">
        <f t="shared" si="53"/>
        <v>0</v>
      </c>
      <c r="H224" s="129">
        <f t="shared" si="54"/>
        <v>0</v>
      </c>
      <c r="I224" s="172">
        <f t="shared" si="55"/>
        <v>0</v>
      </c>
    </row>
    <row r="225" spans="1:9" ht="24.95" customHeight="1" x14ac:dyDescent="0.2">
      <c r="A225" s="148" t="str">
        <f>Datos!B233</f>
        <v>12.7.1.1</v>
      </c>
      <c r="B225" s="321" t="str">
        <f t="shared" si="49"/>
        <v>Tanque 2500 ltrs</v>
      </c>
      <c r="C225" s="322"/>
      <c r="D225" s="169" t="str">
        <f t="shared" si="50"/>
        <v>Un</v>
      </c>
      <c r="E225" s="170">
        <f t="shared" si="51"/>
        <v>0</v>
      </c>
      <c r="F225" s="171">
        <f t="shared" si="52"/>
        <v>0</v>
      </c>
      <c r="G225" s="129">
        <f t="shared" si="53"/>
        <v>0</v>
      </c>
      <c r="H225" s="129">
        <f t="shared" si="54"/>
        <v>0</v>
      </c>
      <c r="I225" s="172">
        <f t="shared" si="55"/>
        <v>0</v>
      </c>
    </row>
    <row r="226" spans="1:9" ht="24.95" customHeight="1" x14ac:dyDescent="0.2">
      <c r="A226" s="148" t="str">
        <f>Datos!B234</f>
        <v>12.7.2</v>
      </c>
      <c r="B226" s="321" t="str">
        <f t="shared" si="49"/>
        <v>Tanques de Bombeo</v>
      </c>
      <c r="C226" s="322"/>
      <c r="D226" s="169">
        <f t="shared" si="50"/>
        <v>0</v>
      </c>
      <c r="E226" s="170">
        <f t="shared" si="51"/>
        <v>0</v>
      </c>
      <c r="F226" s="171">
        <f t="shared" si="52"/>
        <v>0</v>
      </c>
      <c r="G226" s="129">
        <f t="shared" si="53"/>
        <v>0</v>
      </c>
      <c r="H226" s="129">
        <f t="shared" si="54"/>
        <v>0</v>
      </c>
      <c r="I226" s="172">
        <f t="shared" si="55"/>
        <v>0</v>
      </c>
    </row>
    <row r="227" spans="1:9" ht="24.95" customHeight="1" x14ac:dyDescent="0.2">
      <c r="A227" s="148" t="str">
        <f>Datos!B235</f>
        <v>12.7.2.1</v>
      </c>
      <c r="B227" s="321" t="str">
        <f t="shared" si="49"/>
        <v>Tanque 2500 ltrs</v>
      </c>
      <c r="C227" s="322"/>
      <c r="D227" s="169" t="str">
        <f t="shared" si="50"/>
        <v>Un</v>
      </c>
      <c r="E227" s="170">
        <f t="shared" si="51"/>
        <v>0</v>
      </c>
      <c r="F227" s="171">
        <f t="shared" si="52"/>
        <v>0</v>
      </c>
      <c r="G227" s="129">
        <f t="shared" si="53"/>
        <v>0</v>
      </c>
      <c r="H227" s="129">
        <f t="shared" si="54"/>
        <v>0</v>
      </c>
      <c r="I227" s="172">
        <f t="shared" si="55"/>
        <v>0</v>
      </c>
    </row>
    <row r="228" spans="1:9" ht="24.95" customHeight="1" x14ac:dyDescent="0.2">
      <c r="A228" s="148" t="str">
        <f>Datos!B236</f>
        <v>12.8</v>
      </c>
      <c r="B228" s="321" t="str">
        <f t="shared" ref="B228:B242" si="56">IFERROR(VLOOKUP(A228,Tabla_Datos,2,FALSE),"")</f>
        <v>Artefactos sanitarios y griferia</v>
      </c>
      <c r="C228" s="322"/>
      <c r="D228" s="169">
        <f t="shared" ref="D228:D242" si="57">IFERROR(VLOOKUP(A228,Tabla_Datos,3,FALSE),"")</f>
        <v>0</v>
      </c>
      <c r="E228" s="170">
        <f t="shared" ref="E228:E242" si="58">IFERROR(VLOOKUP(A228,Tabla_Datos,4,FALSE),0)</f>
        <v>0</v>
      </c>
      <c r="F228" s="171">
        <f t="shared" ref="F228:F242" si="59">IFERROR(VLOOKUP(A228,Tabla_Analisis_Precio,7,FALSE),0)</f>
        <v>0</v>
      </c>
      <c r="G228" s="129">
        <f t="shared" ref="G228:G242" si="60">ROUND(PrecioUnitario(F228,Costo_Financiero,Gasto_Generales_Porcentaje,Beneficio,Ingresos_Brutos,IVA),2)</f>
        <v>0</v>
      </c>
      <c r="H228" s="129">
        <f t="shared" ref="H228:H242" si="61">ROUND(E228*G228,2)</f>
        <v>0</v>
      </c>
      <c r="I228" s="172">
        <f t="shared" ref="I228:I242" si="62">IFERROR(H228/Monto_Oferta,0)</f>
        <v>0</v>
      </c>
    </row>
    <row r="229" spans="1:9" ht="24.95" customHeight="1" x14ac:dyDescent="0.2">
      <c r="A229" s="148" t="str">
        <f>Datos!B237</f>
        <v>12.8.1</v>
      </c>
      <c r="B229" s="321" t="str">
        <f t="shared" si="56"/>
        <v>Artefactos y Accesorios</v>
      </c>
      <c r="C229" s="322"/>
      <c r="D229" s="169">
        <f t="shared" si="57"/>
        <v>0</v>
      </c>
      <c r="E229" s="170">
        <f t="shared" si="58"/>
        <v>0</v>
      </c>
      <c r="F229" s="171">
        <f t="shared" si="59"/>
        <v>0</v>
      </c>
      <c r="G229" s="129">
        <f t="shared" si="60"/>
        <v>0</v>
      </c>
      <c r="H229" s="129">
        <f t="shared" si="61"/>
        <v>0</v>
      </c>
      <c r="I229" s="172">
        <f t="shared" si="62"/>
        <v>0</v>
      </c>
    </row>
    <row r="230" spans="1:9" ht="24.95" customHeight="1" x14ac:dyDescent="0.2">
      <c r="A230" s="148" t="str">
        <f>Datos!B238</f>
        <v>12.8.1.1</v>
      </c>
      <c r="B230" s="321" t="str">
        <f t="shared" si="56"/>
        <v xml:space="preserve">Inodoro Ferrum </v>
      </c>
      <c r="C230" s="322"/>
      <c r="D230" s="169" t="str">
        <f t="shared" si="57"/>
        <v>Un</v>
      </c>
      <c r="E230" s="170">
        <f t="shared" si="58"/>
        <v>0</v>
      </c>
      <c r="F230" s="171">
        <f t="shared" si="59"/>
        <v>0</v>
      </c>
      <c r="G230" s="129">
        <f t="shared" si="60"/>
        <v>0</v>
      </c>
      <c r="H230" s="129">
        <f t="shared" si="61"/>
        <v>0</v>
      </c>
      <c r="I230" s="172">
        <f t="shared" si="62"/>
        <v>0</v>
      </c>
    </row>
    <row r="231" spans="1:9" ht="24.95" customHeight="1" x14ac:dyDescent="0.2">
      <c r="A231" s="148" t="str">
        <f>Datos!B239</f>
        <v>12.8.1.2</v>
      </c>
      <c r="B231" s="321" t="str">
        <f t="shared" si="56"/>
        <v>Inodoro Ferrum discapacitado c/depósito mochila</v>
      </c>
      <c r="C231" s="322"/>
      <c r="D231" s="169" t="str">
        <f t="shared" si="57"/>
        <v>Un</v>
      </c>
      <c r="E231" s="170">
        <f t="shared" si="58"/>
        <v>0</v>
      </c>
      <c r="F231" s="171">
        <f t="shared" si="59"/>
        <v>0</v>
      </c>
      <c r="G231" s="129">
        <f t="shared" si="60"/>
        <v>0</v>
      </c>
      <c r="H231" s="129">
        <f t="shared" si="61"/>
        <v>0</v>
      </c>
      <c r="I231" s="172">
        <f t="shared" si="62"/>
        <v>0</v>
      </c>
    </row>
    <row r="232" spans="1:9" ht="24.95" customHeight="1" x14ac:dyDescent="0.2">
      <c r="A232" s="148" t="str">
        <f>Datos!B240</f>
        <v>12.8.1.3</v>
      </c>
      <c r="B232" s="321" t="str">
        <f t="shared" si="56"/>
        <v>Barrales discapacitado</v>
      </c>
      <c r="C232" s="322"/>
      <c r="D232" s="169" t="str">
        <f t="shared" si="57"/>
        <v>Un</v>
      </c>
      <c r="E232" s="170">
        <f t="shared" si="58"/>
        <v>0</v>
      </c>
      <c r="F232" s="171">
        <f t="shared" si="59"/>
        <v>0</v>
      </c>
      <c r="G232" s="129">
        <f t="shared" si="60"/>
        <v>0</v>
      </c>
      <c r="H232" s="129">
        <f t="shared" si="61"/>
        <v>0</v>
      </c>
      <c r="I232" s="172">
        <f t="shared" si="62"/>
        <v>0</v>
      </c>
    </row>
    <row r="233" spans="1:9" ht="24.95" customHeight="1" x14ac:dyDescent="0.2">
      <c r="A233" s="148" t="str">
        <f>Datos!B241</f>
        <v>12.8.1.4</v>
      </c>
      <c r="B233" s="321" t="str">
        <f t="shared" si="56"/>
        <v>Lavamanos AºIº</v>
      </c>
      <c r="C233" s="322"/>
      <c r="D233" s="169" t="str">
        <f t="shared" si="57"/>
        <v>Un</v>
      </c>
      <c r="E233" s="170">
        <f t="shared" si="58"/>
        <v>0</v>
      </c>
      <c r="F233" s="171">
        <f t="shared" si="59"/>
        <v>0</v>
      </c>
      <c r="G233" s="129">
        <f t="shared" si="60"/>
        <v>0</v>
      </c>
      <c r="H233" s="129">
        <f t="shared" si="61"/>
        <v>0</v>
      </c>
      <c r="I233" s="172">
        <f t="shared" si="62"/>
        <v>0</v>
      </c>
    </row>
    <row r="234" spans="1:9" ht="24.95" customHeight="1" x14ac:dyDescent="0.2">
      <c r="A234" s="148" t="str">
        <f>Datos!B242</f>
        <v>12.8.1.5</v>
      </c>
      <c r="B234" s="321" t="str">
        <f t="shared" si="56"/>
        <v>Pileta de Cocina AºIº</v>
      </c>
      <c r="C234" s="322"/>
      <c r="D234" s="169" t="str">
        <f t="shared" si="57"/>
        <v>Un</v>
      </c>
      <c r="E234" s="170">
        <f t="shared" si="58"/>
        <v>0</v>
      </c>
      <c r="F234" s="171">
        <f t="shared" si="59"/>
        <v>0</v>
      </c>
      <c r="G234" s="129">
        <f t="shared" si="60"/>
        <v>0</v>
      </c>
      <c r="H234" s="129">
        <f t="shared" si="61"/>
        <v>0</v>
      </c>
      <c r="I234" s="172">
        <f t="shared" si="62"/>
        <v>0</v>
      </c>
    </row>
    <row r="235" spans="1:9" ht="24.95" customHeight="1" x14ac:dyDescent="0.2">
      <c r="A235" s="148" t="str">
        <f>Datos!B243</f>
        <v>12.8.1.6</v>
      </c>
      <c r="B235" s="321" t="str">
        <f t="shared" si="56"/>
        <v xml:space="preserve">Griferia FV para Lavatorio </v>
      </c>
      <c r="C235" s="322"/>
      <c r="D235" s="169" t="str">
        <f t="shared" si="57"/>
        <v>Un</v>
      </c>
      <c r="E235" s="170">
        <f t="shared" si="58"/>
        <v>0</v>
      </c>
      <c r="F235" s="171">
        <f t="shared" si="59"/>
        <v>0</v>
      </c>
      <c r="G235" s="129">
        <f t="shared" si="60"/>
        <v>0</v>
      </c>
      <c r="H235" s="129">
        <f t="shared" si="61"/>
        <v>0</v>
      </c>
      <c r="I235" s="172">
        <f t="shared" si="62"/>
        <v>0</v>
      </c>
    </row>
    <row r="236" spans="1:9" ht="24.95" customHeight="1" x14ac:dyDescent="0.2">
      <c r="A236" s="148" t="str">
        <f>Datos!B244</f>
        <v>12.8.1.7</v>
      </c>
      <c r="B236" s="321" t="str">
        <f t="shared" si="56"/>
        <v>Griferia FV para Lavatorio p/discapacitado</v>
      </c>
      <c r="C236" s="322"/>
      <c r="D236" s="169" t="str">
        <f t="shared" si="57"/>
        <v>Un</v>
      </c>
      <c r="E236" s="170">
        <f t="shared" si="58"/>
        <v>0</v>
      </c>
      <c r="F236" s="171">
        <f t="shared" si="59"/>
        <v>0</v>
      </c>
      <c r="G236" s="129">
        <f t="shared" si="60"/>
        <v>0</v>
      </c>
      <c r="H236" s="129">
        <f t="shared" si="61"/>
        <v>0</v>
      </c>
      <c r="I236" s="172">
        <f t="shared" si="62"/>
        <v>0</v>
      </c>
    </row>
    <row r="237" spans="1:9" ht="24.95" customHeight="1" x14ac:dyDescent="0.2">
      <c r="A237" s="148" t="str">
        <f>Datos!B245</f>
        <v>12.8.1.8</v>
      </c>
      <c r="B237" s="321" t="str">
        <f t="shared" si="56"/>
        <v>Griferia Pileta Cocinar FV y Pileta de lavar</v>
      </c>
      <c r="C237" s="322"/>
      <c r="D237" s="169" t="str">
        <f t="shared" si="57"/>
        <v>Un</v>
      </c>
      <c r="E237" s="170">
        <f t="shared" si="58"/>
        <v>0</v>
      </c>
      <c r="F237" s="171">
        <f t="shared" si="59"/>
        <v>0</v>
      </c>
      <c r="G237" s="129">
        <f t="shared" si="60"/>
        <v>0</v>
      </c>
      <c r="H237" s="129">
        <f t="shared" si="61"/>
        <v>0</v>
      </c>
      <c r="I237" s="172">
        <f t="shared" si="62"/>
        <v>0</v>
      </c>
    </row>
    <row r="238" spans="1:9" ht="24.95" customHeight="1" x14ac:dyDescent="0.2">
      <c r="A238" s="148" t="str">
        <f>Datos!B246</f>
        <v>12.8.1.9</v>
      </c>
      <c r="B238" s="321" t="str">
        <f t="shared" si="56"/>
        <v xml:space="preserve">Lavabo discapacitado </v>
      </c>
      <c r="C238" s="322"/>
      <c r="D238" s="169" t="str">
        <f t="shared" si="57"/>
        <v>Un</v>
      </c>
      <c r="E238" s="170">
        <f t="shared" si="58"/>
        <v>0</v>
      </c>
      <c r="F238" s="171">
        <f t="shared" si="59"/>
        <v>0</v>
      </c>
      <c r="G238" s="129">
        <f t="shared" si="60"/>
        <v>0</v>
      </c>
      <c r="H238" s="129">
        <f t="shared" si="61"/>
        <v>0</v>
      </c>
      <c r="I238" s="172">
        <f t="shared" si="62"/>
        <v>0</v>
      </c>
    </row>
    <row r="239" spans="1:9" ht="24.95" customHeight="1" x14ac:dyDescent="0.2">
      <c r="A239" s="148" t="str">
        <f>Datos!B247</f>
        <v>12.8.1.10</v>
      </c>
      <c r="B239" s="321" t="str">
        <f t="shared" si="56"/>
        <v>Varios, Accesorios para fijacion, adhesicos, etc.</v>
      </c>
      <c r="C239" s="322"/>
      <c r="D239" s="169" t="str">
        <f t="shared" si="57"/>
        <v>gl</v>
      </c>
      <c r="E239" s="170">
        <f t="shared" si="58"/>
        <v>0</v>
      </c>
      <c r="F239" s="171">
        <f t="shared" si="59"/>
        <v>0</v>
      </c>
      <c r="G239" s="129">
        <f t="shared" si="60"/>
        <v>0</v>
      </c>
      <c r="H239" s="129">
        <f t="shared" si="61"/>
        <v>0</v>
      </c>
      <c r="I239" s="172">
        <f t="shared" si="62"/>
        <v>0</v>
      </c>
    </row>
    <row r="240" spans="1:9" ht="24.95" customHeight="1" x14ac:dyDescent="0.2">
      <c r="A240" s="148" t="str">
        <f>Datos!B248</f>
        <v>12.8.1.11</v>
      </c>
      <c r="B240" s="321" t="str">
        <f t="shared" si="56"/>
        <v>Flexibles</v>
      </c>
      <c r="C240" s="322"/>
      <c r="D240" s="169" t="str">
        <f t="shared" si="57"/>
        <v>Un</v>
      </c>
      <c r="E240" s="170">
        <f t="shared" si="58"/>
        <v>0</v>
      </c>
      <c r="F240" s="171">
        <f t="shared" si="59"/>
        <v>0</v>
      </c>
      <c r="G240" s="129">
        <f t="shared" si="60"/>
        <v>0</v>
      </c>
      <c r="H240" s="129">
        <f t="shared" si="61"/>
        <v>0</v>
      </c>
      <c r="I240" s="172">
        <f t="shared" si="62"/>
        <v>0</v>
      </c>
    </row>
    <row r="241" spans="1:9" ht="24.95" customHeight="1" x14ac:dyDescent="0.2">
      <c r="A241" s="148" t="str">
        <f>Datos!B249</f>
        <v>12.9</v>
      </c>
      <c r="B241" s="321" t="str">
        <f t="shared" si="56"/>
        <v>Cañería de desague pluvial</v>
      </c>
      <c r="C241" s="322"/>
      <c r="D241" s="169">
        <f t="shared" si="57"/>
        <v>0</v>
      </c>
      <c r="E241" s="170">
        <f t="shared" si="58"/>
        <v>0</v>
      </c>
      <c r="F241" s="171">
        <f t="shared" si="59"/>
        <v>0</v>
      </c>
      <c r="G241" s="129">
        <f t="shared" si="60"/>
        <v>0</v>
      </c>
      <c r="H241" s="129">
        <f t="shared" si="61"/>
        <v>0</v>
      </c>
      <c r="I241" s="172">
        <f t="shared" si="62"/>
        <v>0</v>
      </c>
    </row>
    <row r="242" spans="1:9" ht="24.95" customHeight="1" x14ac:dyDescent="0.2">
      <c r="A242" s="148" t="str">
        <f>Datos!B250</f>
        <v>12.9.1</v>
      </c>
      <c r="B242" s="321" t="str">
        <f t="shared" si="56"/>
        <v>De P.V.C.</v>
      </c>
      <c r="C242" s="322"/>
      <c r="D242" s="169">
        <f t="shared" si="57"/>
        <v>0</v>
      </c>
      <c r="E242" s="170">
        <f t="shared" si="58"/>
        <v>0</v>
      </c>
      <c r="F242" s="171">
        <f t="shared" si="59"/>
        <v>0</v>
      </c>
      <c r="G242" s="129">
        <f t="shared" si="60"/>
        <v>0</v>
      </c>
      <c r="H242" s="129">
        <f t="shared" si="61"/>
        <v>0</v>
      </c>
      <c r="I242" s="172">
        <f t="shared" si="62"/>
        <v>0</v>
      </c>
    </row>
    <row r="243" spans="1:9" ht="24.95" customHeight="1" x14ac:dyDescent="0.2">
      <c r="A243" s="148" t="str">
        <f>Datos!B251</f>
        <v>12.9.1.1</v>
      </c>
      <c r="B243" s="321" t="str">
        <f t="shared" ref="B243:B252" si="63">IFERROR(VLOOKUP(A243,Tabla_Datos,2,FALSE),"")</f>
        <v>Canaleta - Rejillas</v>
      </c>
      <c r="C243" s="322"/>
      <c r="D243" s="169" t="str">
        <f t="shared" ref="D243:D252" si="64">IFERROR(VLOOKUP(A243,Tabla_Datos,3,FALSE),"")</f>
        <v>Un</v>
      </c>
      <c r="E243" s="170">
        <f t="shared" ref="E243:E252" si="65">IFERROR(VLOOKUP(A243,Tabla_Datos,4,FALSE),0)</f>
        <v>0</v>
      </c>
      <c r="F243" s="171">
        <f t="shared" ref="F243:F252" si="66">IFERROR(VLOOKUP(A243,Tabla_Analisis_Precio,7,FALSE),0)</f>
        <v>0</v>
      </c>
      <c r="G243" s="129">
        <f t="shared" ref="G243:G252" si="67">ROUND(PrecioUnitario(F243,Costo_Financiero,Gasto_Generales_Porcentaje,Beneficio,Ingresos_Brutos,IVA),2)</f>
        <v>0</v>
      </c>
      <c r="H243" s="129">
        <f t="shared" ref="H243:H252" si="68">ROUND(E243*G243,2)</f>
        <v>0</v>
      </c>
      <c r="I243" s="172">
        <f t="shared" ref="I243:I252" si="69">IFERROR(H243/Monto_Oferta,0)</f>
        <v>0</v>
      </c>
    </row>
    <row r="244" spans="1:9" ht="24.95" customHeight="1" x14ac:dyDescent="0.2">
      <c r="A244" s="148" t="str">
        <f>Datos!B252</f>
        <v>12.9.1.2</v>
      </c>
      <c r="B244" s="321" t="str">
        <f t="shared" si="63"/>
        <v>Gargola Hº Aº</v>
      </c>
      <c r="C244" s="322"/>
      <c r="D244" s="169" t="str">
        <f t="shared" si="64"/>
        <v>Un</v>
      </c>
      <c r="E244" s="170">
        <f t="shared" si="65"/>
        <v>0</v>
      </c>
      <c r="F244" s="171">
        <f t="shared" si="66"/>
        <v>0</v>
      </c>
      <c r="G244" s="129">
        <f t="shared" si="67"/>
        <v>0</v>
      </c>
      <c r="H244" s="129">
        <f t="shared" si="68"/>
        <v>0</v>
      </c>
      <c r="I244" s="172">
        <f t="shared" si="69"/>
        <v>0</v>
      </c>
    </row>
    <row r="245" spans="1:9" ht="24.95" customHeight="1" x14ac:dyDescent="0.2">
      <c r="A245" s="148" t="str">
        <f>Datos!B253</f>
        <v>12.9.1.3</v>
      </c>
      <c r="B245" s="321" t="str">
        <f t="shared" si="63"/>
        <v>Embudo PVCº</v>
      </c>
      <c r="C245" s="322"/>
      <c r="D245" s="169" t="str">
        <f t="shared" si="64"/>
        <v>Un</v>
      </c>
      <c r="E245" s="170">
        <f t="shared" si="65"/>
        <v>0</v>
      </c>
      <c r="F245" s="171">
        <f t="shared" si="66"/>
        <v>0</v>
      </c>
      <c r="G245" s="129">
        <f t="shared" si="67"/>
        <v>0</v>
      </c>
      <c r="H245" s="129">
        <f t="shared" si="68"/>
        <v>0</v>
      </c>
      <c r="I245" s="172">
        <f t="shared" si="69"/>
        <v>0</v>
      </c>
    </row>
    <row r="246" spans="1:9" ht="24.95" customHeight="1" x14ac:dyDescent="0.2">
      <c r="A246" s="148" t="str">
        <f>Datos!B254</f>
        <v>12.9.1.4</v>
      </c>
      <c r="B246" s="321" t="str">
        <f t="shared" si="63"/>
        <v>De P.V.C.</v>
      </c>
      <c r="C246" s="322"/>
      <c r="D246" s="169" t="str">
        <f t="shared" si="64"/>
        <v>ml</v>
      </c>
      <c r="E246" s="170">
        <f t="shared" si="65"/>
        <v>0</v>
      </c>
      <c r="F246" s="171">
        <f t="shared" si="66"/>
        <v>0</v>
      </c>
      <c r="G246" s="129">
        <f t="shared" si="67"/>
        <v>0</v>
      </c>
      <c r="H246" s="129">
        <f t="shared" si="68"/>
        <v>0</v>
      </c>
      <c r="I246" s="172">
        <f t="shared" si="69"/>
        <v>0</v>
      </c>
    </row>
    <row r="247" spans="1:9" ht="24.95" customHeight="1" x14ac:dyDescent="0.2">
      <c r="A247" s="148" t="str">
        <f>Datos!B255</f>
        <v>12.10</v>
      </c>
      <c r="B247" s="321" t="str">
        <f t="shared" si="63"/>
        <v xml:space="preserve">Conexión a redes externas </v>
      </c>
      <c r="C247" s="322"/>
      <c r="D247" s="169">
        <f t="shared" si="64"/>
        <v>0</v>
      </c>
      <c r="E247" s="170">
        <f t="shared" si="65"/>
        <v>0</v>
      </c>
      <c r="F247" s="171">
        <f t="shared" si="66"/>
        <v>0</v>
      </c>
      <c r="G247" s="129">
        <f t="shared" si="67"/>
        <v>0</v>
      </c>
      <c r="H247" s="129">
        <f t="shared" si="68"/>
        <v>0</v>
      </c>
      <c r="I247" s="172">
        <f t="shared" si="69"/>
        <v>0</v>
      </c>
    </row>
    <row r="248" spans="1:9" ht="24.95" customHeight="1" x14ac:dyDescent="0.2">
      <c r="A248" s="148" t="str">
        <f>Datos!B256</f>
        <v>12.10.1</v>
      </c>
      <c r="B248" s="321" t="str">
        <f t="shared" si="63"/>
        <v>Conexión de agua</v>
      </c>
      <c r="C248" s="322"/>
      <c r="D248" s="169" t="str">
        <f t="shared" si="64"/>
        <v>gl</v>
      </c>
      <c r="E248" s="170">
        <f t="shared" si="65"/>
        <v>0</v>
      </c>
      <c r="F248" s="171">
        <f t="shared" si="66"/>
        <v>0</v>
      </c>
      <c r="G248" s="129">
        <f t="shared" si="67"/>
        <v>0</v>
      </c>
      <c r="H248" s="129">
        <f t="shared" si="68"/>
        <v>0</v>
      </c>
      <c r="I248" s="172">
        <f t="shared" si="69"/>
        <v>0</v>
      </c>
    </row>
    <row r="249" spans="1:9" ht="24.95" customHeight="1" x14ac:dyDescent="0.2">
      <c r="A249" s="148">
        <f>Datos!B257</f>
        <v>14</v>
      </c>
      <c r="B249" s="321" t="str">
        <f t="shared" si="63"/>
        <v xml:space="preserve"> INSTALACIÓN ELECTROMECANICA</v>
      </c>
      <c r="C249" s="322"/>
      <c r="D249" s="169">
        <f t="shared" si="64"/>
        <v>0</v>
      </c>
      <c r="E249" s="170">
        <f t="shared" si="65"/>
        <v>0</v>
      </c>
      <c r="F249" s="171">
        <f t="shared" si="66"/>
        <v>0</v>
      </c>
      <c r="G249" s="129">
        <f t="shared" si="67"/>
        <v>0</v>
      </c>
      <c r="H249" s="129">
        <f t="shared" si="68"/>
        <v>0</v>
      </c>
      <c r="I249" s="172">
        <f t="shared" si="69"/>
        <v>0</v>
      </c>
    </row>
    <row r="250" spans="1:9" ht="24.95" customHeight="1" x14ac:dyDescent="0.2">
      <c r="A250" s="148" t="str">
        <f>Datos!B258</f>
        <v>14.1</v>
      </c>
      <c r="B250" s="321" t="str">
        <f t="shared" si="63"/>
        <v>Sistema de Bombeo Sanitario</v>
      </c>
      <c r="C250" s="322"/>
      <c r="D250" s="169">
        <f t="shared" si="64"/>
        <v>0</v>
      </c>
      <c r="E250" s="170">
        <f t="shared" si="65"/>
        <v>0</v>
      </c>
      <c r="F250" s="171">
        <f t="shared" si="66"/>
        <v>0</v>
      </c>
      <c r="G250" s="129">
        <f t="shared" si="67"/>
        <v>0</v>
      </c>
      <c r="H250" s="129">
        <f t="shared" si="68"/>
        <v>0</v>
      </c>
      <c r="I250" s="172">
        <f t="shared" si="69"/>
        <v>0</v>
      </c>
    </row>
    <row r="251" spans="1:9" ht="24.95" customHeight="1" x14ac:dyDescent="0.2">
      <c r="A251" s="148" t="str">
        <f>Datos!B259</f>
        <v>14.1.1</v>
      </c>
      <c r="B251" s="321" t="str">
        <f t="shared" si="63"/>
        <v xml:space="preserve">Equipo de bombeo  </v>
      </c>
      <c r="C251" s="322"/>
      <c r="D251" s="169" t="str">
        <f t="shared" si="64"/>
        <v>gl</v>
      </c>
      <c r="E251" s="170">
        <f t="shared" si="65"/>
        <v>0</v>
      </c>
      <c r="F251" s="171">
        <f t="shared" si="66"/>
        <v>0</v>
      </c>
      <c r="G251" s="129">
        <f t="shared" si="67"/>
        <v>0</v>
      </c>
      <c r="H251" s="129">
        <f t="shared" si="68"/>
        <v>0</v>
      </c>
      <c r="I251" s="172">
        <f t="shared" si="69"/>
        <v>0</v>
      </c>
    </row>
    <row r="252" spans="1:9" ht="24.95" customHeight="1" x14ac:dyDescent="0.2">
      <c r="A252" s="148" t="str">
        <f>Datos!B260</f>
        <v>14.2</v>
      </c>
      <c r="B252" s="321" t="str">
        <f t="shared" si="63"/>
        <v>Sistema de Bombeo de Servicio Contra Incendio</v>
      </c>
      <c r="C252" s="322"/>
      <c r="D252" s="169">
        <f t="shared" si="64"/>
        <v>0</v>
      </c>
      <c r="E252" s="170">
        <f t="shared" si="65"/>
        <v>0</v>
      </c>
      <c r="F252" s="171">
        <f t="shared" si="66"/>
        <v>0</v>
      </c>
      <c r="G252" s="129">
        <f t="shared" si="67"/>
        <v>0</v>
      </c>
      <c r="H252" s="129">
        <f t="shared" si="68"/>
        <v>0</v>
      </c>
      <c r="I252" s="172">
        <f t="shared" si="69"/>
        <v>0</v>
      </c>
    </row>
    <row r="253" spans="1:9" ht="24.95" customHeight="1" x14ac:dyDescent="0.2">
      <c r="A253" s="148" t="str">
        <f>Datos!B261</f>
        <v>14.2.1</v>
      </c>
      <c r="B253" s="321" t="str">
        <f t="shared" ref="B253:B261" si="70">IFERROR(VLOOKUP(A253,Tabla_Datos,2,FALSE),"")</f>
        <v>Tablero Eléctrico de Servicio Contra Incendio</v>
      </c>
      <c r="C253" s="322"/>
      <c r="D253" s="169" t="str">
        <f t="shared" ref="D253:D261" si="71">IFERROR(VLOOKUP(A253,Tabla_Datos,3,FALSE),"")</f>
        <v>gl</v>
      </c>
      <c r="E253" s="170">
        <f t="shared" ref="E253:E261" si="72">IFERROR(VLOOKUP(A253,Tabla_Datos,4,FALSE),0)</f>
        <v>0</v>
      </c>
      <c r="F253" s="171">
        <f t="shared" ref="F253:F261" si="73">IFERROR(VLOOKUP(A253,Tabla_Analisis_Precio,7,FALSE),0)</f>
        <v>0</v>
      </c>
      <c r="G253" s="129">
        <f t="shared" ref="G253:G261" si="74">ROUND(PrecioUnitario(F253,Costo_Financiero,Gasto_Generales_Porcentaje,Beneficio,Ingresos_Brutos,IVA),2)</f>
        <v>0</v>
      </c>
      <c r="H253" s="129">
        <f t="shared" ref="H253:H261" si="75">ROUND(E253*G253,2)</f>
        <v>0</v>
      </c>
      <c r="I253" s="172">
        <f t="shared" ref="I253:I261" si="76">IFERROR(H253/Monto_Oferta,0)</f>
        <v>0</v>
      </c>
    </row>
    <row r="254" spans="1:9" ht="24.95" customHeight="1" x14ac:dyDescent="0.2">
      <c r="A254" s="148" t="str">
        <f>Datos!B262</f>
        <v>14.2.2</v>
      </c>
      <c r="B254" s="321" t="str">
        <f t="shared" si="70"/>
        <v>Grupo electrogeno para Servicio Contra Incendio</v>
      </c>
      <c r="C254" s="322"/>
      <c r="D254" s="169" t="str">
        <f t="shared" si="71"/>
        <v>gl</v>
      </c>
      <c r="E254" s="170">
        <f t="shared" si="72"/>
        <v>0</v>
      </c>
      <c r="F254" s="171">
        <f t="shared" si="73"/>
        <v>0</v>
      </c>
      <c r="G254" s="129">
        <f t="shared" si="74"/>
        <v>0</v>
      </c>
      <c r="H254" s="129">
        <f t="shared" si="75"/>
        <v>0</v>
      </c>
      <c r="I254" s="172">
        <f t="shared" si="76"/>
        <v>0</v>
      </c>
    </row>
    <row r="255" spans="1:9" ht="24.95" customHeight="1" x14ac:dyDescent="0.2">
      <c r="A255" s="148" t="str">
        <f>Datos!B263</f>
        <v>14.2.3</v>
      </c>
      <c r="B255" s="321" t="str">
        <f t="shared" si="70"/>
        <v>Equipo de Bombeo para servicio contra incendios</v>
      </c>
      <c r="C255" s="322"/>
      <c r="D255" s="169" t="str">
        <f t="shared" si="71"/>
        <v>gl</v>
      </c>
      <c r="E255" s="170">
        <f t="shared" si="72"/>
        <v>0</v>
      </c>
      <c r="F255" s="171">
        <f t="shared" si="73"/>
        <v>0</v>
      </c>
      <c r="G255" s="129">
        <f t="shared" si="74"/>
        <v>0</v>
      </c>
      <c r="H255" s="129">
        <f t="shared" si="75"/>
        <v>0</v>
      </c>
      <c r="I255" s="172">
        <f t="shared" si="76"/>
        <v>0</v>
      </c>
    </row>
    <row r="256" spans="1:9" ht="24.95" customHeight="1" x14ac:dyDescent="0.2">
      <c r="A256" s="148">
        <f>Datos!B264</f>
        <v>16</v>
      </c>
      <c r="B256" s="321" t="str">
        <f t="shared" si="70"/>
        <v xml:space="preserve"> INSTALACIÓN DE AIRE ACONDICIONADO</v>
      </c>
      <c r="C256" s="322"/>
      <c r="D256" s="169">
        <f t="shared" si="71"/>
        <v>0</v>
      </c>
      <c r="E256" s="170">
        <f t="shared" si="72"/>
        <v>0</v>
      </c>
      <c r="F256" s="171">
        <f t="shared" si="73"/>
        <v>0</v>
      </c>
      <c r="G256" s="129">
        <f t="shared" si="74"/>
        <v>0</v>
      </c>
      <c r="H256" s="129">
        <f t="shared" si="75"/>
        <v>0</v>
      </c>
      <c r="I256" s="172">
        <f t="shared" si="76"/>
        <v>0</v>
      </c>
    </row>
    <row r="257" spans="1:9" ht="24.95" customHeight="1" x14ac:dyDescent="0.2">
      <c r="A257" s="148" t="str">
        <f>Datos!B265</f>
        <v>16.1</v>
      </c>
      <c r="B257" s="321" t="str">
        <f t="shared" si="70"/>
        <v>Instalación de aire acondicionado Frio - Calor</v>
      </c>
      <c r="C257" s="322"/>
      <c r="D257" s="169">
        <f t="shared" si="71"/>
        <v>0</v>
      </c>
      <c r="E257" s="170">
        <f t="shared" si="72"/>
        <v>0</v>
      </c>
      <c r="F257" s="171">
        <f t="shared" si="73"/>
        <v>0</v>
      </c>
      <c r="G257" s="129">
        <f t="shared" si="74"/>
        <v>0</v>
      </c>
      <c r="H257" s="129">
        <f t="shared" si="75"/>
        <v>0</v>
      </c>
      <c r="I257" s="172">
        <f t="shared" si="76"/>
        <v>0</v>
      </c>
    </row>
    <row r="258" spans="1:9" ht="24.95" customHeight="1" x14ac:dyDescent="0.2">
      <c r="A258" s="148" t="str">
        <f>Datos!B266</f>
        <v>16.1.1</v>
      </c>
      <c r="B258" s="321" t="str">
        <f t="shared" si="70"/>
        <v>Equipos de Aire Acondicionado 8000 fr</v>
      </c>
      <c r="C258" s="322"/>
      <c r="D258" s="169" t="str">
        <f t="shared" si="71"/>
        <v>Un</v>
      </c>
      <c r="E258" s="170">
        <f t="shared" si="72"/>
        <v>0</v>
      </c>
      <c r="F258" s="171">
        <f t="shared" si="73"/>
        <v>0</v>
      </c>
      <c r="G258" s="129">
        <f t="shared" si="74"/>
        <v>0</v>
      </c>
      <c r="H258" s="129">
        <f t="shared" si="75"/>
        <v>0</v>
      </c>
      <c r="I258" s="172">
        <f t="shared" si="76"/>
        <v>0</v>
      </c>
    </row>
    <row r="259" spans="1:9" ht="24.95" customHeight="1" x14ac:dyDescent="0.2">
      <c r="A259" s="148" t="str">
        <f>Datos!B267</f>
        <v>16.1.2</v>
      </c>
      <c r="B259" s="321" t="str">
        <f t="shared" si="70"/>
        <v>Equipos de Aire Acondicionado 4500 fr</v>
      </c>
      <c r="C259" s="322"/>
      <c r="D259" s="169" t="str">
        <f t="shared" si="71"/>
        <v>Un</v>
      </c>
      <c r="E259" s="170">
        <f t="shared" si="72"/>
        <v>0</v>
      </c>
      <c r="F259" s="171">
        <f t="shared" si="73"/>
        <v>0</v>
      </c>
      <c r="G259" s="129">
        <f t="shared" si="74"/>
        <v>0</v>
      </c>
      <c r="H259" s="129">
        <f t="shared" si="75"/>
        <v>0</v>
      </c>
      <c r="I259" s="172">
        <f t="shared" si="76"/>
        <v>0</v>
      </c>
    </row>
    <row r="260" spans="1:9" ht="24.95" customHeight="1" x14ac:dyDescent="0.2">
      <c r="A260" s="148" t="str">
        <f>Datos!B268</f>
        <v>16.1.3</v>
      </c>
      <c r="B260" s="321" t="str">
        <f t="shared" si="70"/>
        <v>Accesorios</v>
      </c>
      <c r="C260" s="322"/>
      <c r="D260" s="169" t="str">
        <f t="shared" si="71"/>
        <v>Un</v>
      </c>
      <c r="E260" s="170">
        <f t="shared" si="72"/>
        <v>0</v>
      </c>
      <c r="F260" s="171">
        <f t="shared" si="73"/>
        <v>0</v>
      </c>
      <c r="G260" s="129">
        <f t="shared" si="74"/>
        <v>0</v>
      </c>
      <c r="H260" s="129">
        <f t="shared" si="75"/>
        <v>0</v>
      </c>
      <c r="I260" s="172">
        <f t="shared" si="76"/>
        <v>0</v>
      </c>
    </row>
    <row r="261" spans="1:9" ht="24.95" customHeight="1" x14ac:dyDescent="0.2">
      <c r="A261" s="148">
        <f>Datos!B269</f>
        <v>17</v>
      </c>
      <c r="B261" s="321" t="str">
        <f t="shared" si="70"/>
        <v xml:space="preserve"> INSTALACIÓN DE SEGURIDAD</v>
      </c>
      <c r="C261" s="322"/>
      <c r="D261" s="169">
        <f t="shared" si="71"/>
        <v>0</v>
      </c>
      <c r="E261" s="170">
        <f t="shared" si="72"/>
        <v>0</v>
      </c>
      <c r="F261" s="171">
        <f t="shared" si="73"/>
        <v>0</v>
      </c>
      <c r="G261" s="129">
        <f t="shared" si="74"/>
        <v>0</v>
      </c>
      <c r="H261" s="129">
        <f t="shared" si="75"/>
        <v>0</v>
      </c>
      <c r="I261" s="172">
        <f t="shared" si="76"/>
        <v>0</v>
      </c>
    </row>
    <row r="262" spans="1:9" ht="24.95" customHeight="1" x14ac:dyDescent="0.2">
      <c r="A262" s="148" t="str">
        <f>Datos!B270</f>
        <v>17.1</v>
      </c>
      <c r="B262" s="321" t="str">
        <f t="shared" ref="B262:B273" si="77">IFERROR(VLOOKUP(A262,Tabla_Datos,2,FALSE),"")</f>
        <v>Contra Incendio</v>
      </c>
      <c r="C262" s="322"/>
      <c r="D262" s="169">
        <f t="shared" ref="D262:D273" si="78">IFERROR(VLOOKUP(A262,Tabla_Datos,3,FALSE),"")</f>
        <v>0</v>
      </c>
      <c r="E262" s="170">
        <f t="shared" ref="E262:E273" si="79">IFERROR(VLOOKUP(A262,Tabla_Datos,4,FALSE),0)</f>
        <v>0</v>
      </c>
      <c r="F262" s="171">
        <f t="shared" ref="F262:F273" si="80">IFERROR(VLOOKUP(A262,Tabla_Analisis_Precio,7,FALSE),0)</f>
        <v>0</v>
      </c>
      <c r="G262" s="129">
        <f t="shared" ref="G262:G273" si="81">ROUND(PrecioUnitario(F262,Costo_Financiero,Gasto_Generales_Porcentaje,Beneficio,Ingresos_Brutos,IVA),2)</f>
        <v>0</v>
      </c>
      <c r="H262" s="129">
        <f t="shared" ref="H262:H273" si="82">ROUND(E262*G262,2)</f>
        <v>0</v>
      </c>
      <c r="I262" s="172">
        <f t="shared" ref="I262:I273" si="83">IFERROR(H262/Monto_Oferta,0)</f>
        <v>0</v>
      </c>
    </row>
    <row r="263" spans="1:9" ht="24.95" customHeight="1" x14ac:dyDescent="0.2">
      <c r="A263" s="148" t="str">
        <f>Datos!B271</f>
        <v>17.1.1</v>
      </c>
      <c r="B263" s="321" t="str">
        <f t="shared" si="77"/>
        <v>Tendido de cañerías</v>
      </c>
      <c r="C263" s="322"/>
      <c r="D263" s="169">
        <f t="shared" si="78"/>
        <v>0</v>
      </c>
      <c r="E263" s="170">
        <f t="shared" si="79"/>
        <v>0</v>
      </c>
      <c r="F263" s="171">
        <f t="shared" si="80"/>
        <v>0</v>
      </c>
      <c r="G263" s="129">
        <f t="shared" si="81"/>
        <v>0</v>
      </c>
      <c r="H263" s="129">
        <f t="shared" si="82"/>
        <v>0</v>
      </c>
      <c r="I263" s="172">
        <f t="shared" si="83"/>
        <v>0</v>
      </c>
    </row>
    <row r="264" spans="1:9" ht="24.95" customHeight="1" x14ac:dyDescent="0.2">
      <c r="A264" s="148" t="str">
        <f>Datos!B272</f>
        <v>17.1.1.1</v>
      </c>
      <c r="B264" s="321" t="str">
        <f t="shared" si="77"/>
        <v>Caño PEAD 2 1/2"</v>
      </c>
      <c r="C264" s="322"/>
      <c r="D264" s="169" t="str">
        <f t="shared" si="78"/>
        <v>m</v>
      </c>
      <c r="E264" s="170">
        <f t="shared" si="79"/>
        <v>0</v>
      </c>
      <c r="F264" s="171">
        <f t="shared" si="80"/>
        <v>0</v>
      </c>
      <c r="G264" s="129">
        <f t="shared" si="81"/>
        <v>0</v>
      </c>
      <c r="H264" s="129">
        <f t="shared" si="82"/>
        <v>0</v>
      </c>
      <c r="I264" s="172">
        <f t="shared" si="83"/>
        <v>0</v>
      </c>
    </row>
    <row r="265" spans="1:9" ht="24.95" customHeight="1" x14ac:dyDescent="0.2">
      <c r="A265" s="148" t="str">
        <f>Datos!B273</f>
        <v>17.1.1.2</v>
      </c>
      <c r="B265" s="321" t="str">
        <f t="shared" si="77"/>
        <v>Caño PEAD 3"</v>
      </c>
      <c r="C265" s="322"/>
      <c r="D265" s="169" t="str">
        <f t="shared" si="78"/>
        <v>m</v>
      </c>
      <c r="E265" s="170">
        <f t="shared" si="79"/>
        <v>0</v>
      </c>
      <c r="F265" s="171">
        <f t="shared" si="80"/>
        <v>0</v>
      </c>
      <c r="G265" s="129">
        <f t="shared" si="81"/>
        <v>0</v>
      </c>
      <c r="H265" s="129">
        <f t="shared" si="82"/>
        <v>0</v>
      </c>
      <c r="I265" s="172">
        <f t="shared" si="83"/>
        <v>0</v>
      </c>
    </row>
    <row r="266" spans="1:9" ht="24.95" customHeight="1" x14ac:dyDescent="0.2">
      <c r="A266" s="148" t="str">
        <f>Datos!B274</f>
        <v>17.1.2</v>
      </c>
      <c r="B266" s="321" t="str">
        <f t="shared" si="77"/>
        <v>Hidrantes, bocas de impulsión</v>
      </c>
      <c r="C266" s="322"/>
      <c r="D266" s="169">
        <f t="shared" si="78"/>
        <v>0</v>
      </c>
      <c r="E266" s="170">
        <f t="shared" si="79"/>
        <v>0</v>
      </c>
      <c r="F266" s="171">
        <f t="shared" si="80"/>
        <v>0</v>
      </c>
      <c r="G266" s="129">
        <f t="shared" si="81"/>
        <v>0</v>
      </c>
      <c r="H266" s="129">
        <f t="shared" si="82"/>
        <v>0</v>
      </c>
      <c r="I266" s="172">
        <f t="shared" si="83"/>
        <v>0</v>
      </c>
    </row>
    <row r="267" spans="1:9" ht="24.95" customHeight="1" x14ac:dyDescent="0.2">
      <c r="A267" s="148" t="str">
        <f>Datos!B275</f>
        <v>17.1.2.1</v>
      </c>
      <c r="B267" s="321" t="str">
        <f t="shared" si="77"/>
        <v>Toma de Incendio para Bomberos en Vereda</v>
      </c>
      <c r="C267" s="322"/>
      <c r="D267" s="169" t="str">
        <f t="shared" si="78"/>
        <v>Un</v>
      </c>
      <c r="E267" s="170">
        <f t="shared" si="79"/>
        <v>0</v>
      </c>
      <c r="F267" s="171">
        <f t="shared" si="80"/>
        <v>0</v>
      </c>
      <c r="G267" s="129">
        <f t="shared" si="81"/>
        <v>0</v>
      </c>
      <c r="H267" s="129">
        <f t="shared" si="82"/>
        <v>0</v>
      </c>
      <c r="I267" s="172">
        <f t="shared" si="83"/>
        <v>0</v>
      </c>
    </row>
    <row r="268" spans="1:9" ht="24.95" customHeight="1" x14ac:dyDescent="0.2">
      <c r="A268" s="148" t="str">
        <f>Datos!B276</f>
        <v>17.1.2.2</v>
      </c>
      <c r="B268" s="321" t="str">
        <f t="shared" si="77"/>
        <v>Gabinete Antivàndalo para Hidrantes Completo Manguera 45mm largo 25mtrs</v>
      </c>
      <c r="C268" s="322"/>
      <c r="D268" s="169" t="str">
        <f t="shared" si="78"/>
        <v>Un</v>
      </c>
      <c r="E268" s="170">
        <f t="shared" si="79"/>
        <v>0</v>
      </c>
      <c r="F268" s="171">
        <f t="shared" si="80"/>
        <v>0</v>
      </c>
      <c r="G268" s="129">
        <f t="shared" si="81"/>
        <v>0</v>
      </c>
      <c r="H268" s="129">
        <f t="shared" si="82"/>
        <v>0</v>
      </c>
      <c r="I268" s="172">
        <f t="shared" si="83"/>
        <v>0</v>
      </c>
    </row>
    <row r="269" spans="1:9" ht="24.95" customHeight="1" x14ac:dyDescent="0.2">
      <c r="A269" s="148" t="str">
        <f>Datos!B277</f>
        <v>17.1.3</v>
      </c>
      <c r="B269" s="321" t="str">
        <f t="shared" si="77"/>
        <v>Matafuegos, carteles de señalización</v>
      </c>
      <c r="C269" s="322"/>
      <c r="D269" s="169">
        <f t="shared" si="78"/>
        <v>0</v>
      </c>
      <c r="E269" s="170">
        <f t="shared" si="79"/>
        <v>0</v>
      </c>
      <c r="F269" s="171">
        <f t="shared" si="80"/>
        <v>0</v>
      </c>
      <c r="G269" s="129">
        <f t="shared" si="81"/>
        <v>0</v>
      </c>
      <c r="H269" s="129">
        <f t="shared" si="82"/>
        <v>0</v>
      </c>
      <c r="I269" s="172">
        <f t="shared" si="83"/>
        <v>0</v>
      </c>
    </row>
    <row r="270" spans="1:9" ht="24.95" customHeight="1" x14ac:dyDescent="0.2">
      <c r="A270" s="148" t="str">
        <f>Datos!B278</f>
        <v>17.1.3.1</v>
      </c>
      <c r="B270" s="321" t="str">
        <f t="shared" si="77"/>
        <v>Matafuegos ABC de 5 kg</v>
      </c>
      <c r="C270" s="322"/>
      <c r="D270" s="169" t="str">
        <f t="shared" si="78"/>
        <v>Un</v>
      </c>
      <c r="E270" s="170">
        <f t="shared" si="79"/>
        <v>0</v>
      </c>
      <c r="F270" s="171">
        <f t="shared" si="80"/>
        <v>0</v>
      </c>
      <c r="G270" s="129">
        <f t="shared" si="81"/>
        <v>0</v>
      </c>
      <c r="H270" s="129">
        <f t="shared" si="82"/>
        <v>0</v>
      </c>
      <c r="I270" s="172">
        <f t="shared" si="83"/>
        <v>0</v>
      </c>
    </row>
    <row r="271" spans="1:9" ht="24.95" customHeight="1" x14ac:dyDescent="0.2">
      <c r="A271" s="148" t="str">
        <f>Datos!B279</f>
        <v>17.1.3.2</v>
      </c>
      <c r="B271" s="321" t="str">
        <f t="shared" si="77"/>
        <v>Cartel de Salida con Iluminación Autónoma Minimo 6 hs</v>
      </c>
      <c r="C271" s="322"/>
      <c r="D271" s="169" t="str">
        <f t="shared" si="78"/>
        <v>Un</v>
      </c>
      <c r="E271" s="170">
        <f t="shared" si="79"/>
        <v>0</v>
      </c>
      <c r="F271" s="171">
        <f t="shared" si="80"/>
        <v>0</v>
      </c>
      <c r="G271" s="129">
        <f t="shared" si="81"/>
        <v>0</v>
      </c>
      <c r="H271" s="129">
        <f t="shared" si="82"/>
        <v>0</v>
      </c>
      <c r="I271" s="172">
        <f t="shared" si="83"/>
        <v>0</v>
      </c>
    </row>
    <row r="272" spans="1:9" ht="24.95" customHeight="1" x14ac:dyDescent="0.2">
      <c r="A272" s="148" t="str">
        <f>Datos!B280</f>
        <v>17.1.3.3</v>
      </c>
      <c r="B272" s="321" t="str">
        <f t="shared" si="77"/>
        <v>Cartel de Salida de PVC</v>
      </c>
      <c r="C272" s="322"/>
      <c r="D272" s="169" t="str">
        <f t="shared" si="78"/>
        <v>Un</v>
      </c>
      <c r="E272" s="170">
        <f t="shared" si="79"/>
        <v>0</v>
      </c>
      <c r="F272" s="171">
        <f t="shared" si="80"/>
        <v>0</v>
      </c>
      <c r="G272" s="129">
        <f t="shared" si="81"/>
        <v>0</v>
      </c>
      <c r="H272" s="129">
        <f t="shared" si="82"/>
        <v>0</v>
      </c>
      <c r="I272" s="172">
        <f t="shared" si="83"/>
        <v>0</v>
      </c>
    </row>
    <row r="273" spans="1:9" ht="24.95" customHeight="1" x14ac:dyDescent="0.2">
      <c r="A273" s="148" t="str">
        <f>Datos!B281</f>
        <v>17.1.3.4</v>
      </c>
      <c r="B273" s="321" t="str">
        <f t="shared" si="77"/>
        <v xml:space="preserve">Botiquin Primeros Auxilios </v>
      </c>
      <c r="C273" s="322"/>
      <c r="D273" s="169" t="str">
        <f t="shared" si="78"/>
        <v>Un</v>
      </c>
      <c r="E273" s="170">
        <f t="shared" si="79"/>
        <v>0</v>
      </c>
      <c r="F273" s="171">
        <f t="shared" si="80"/>
        <v>0</v>
      </c>
      <c r="G273" s="129">
        <f t="shared" si="81"/>
        <v>0</v>
      </c>
      <c r="H273" s="129">
        <f t="shared" si="82"/>
        <v>0</v>
      </c>
      <c r="I273" s="172">
        <f t="shared" si="83"/>
        <v>0</v>
      </c>
    </row>
    <row r="274" spans="1:9" ht="24.95" customHeight="1" x14ac:dyDescent="0.2">
      <c r="A274" s="148" t="str">
        <f>Datos!B282</f>
        <v>17.1.4</v>
      </c>
      <c r="B274" s="321" t="str">
        <f t="shared" ref="B274:B285" si="84">IFERROR(VLOOKUP(A274,Tabla_Datos,2,FALSE),"")</f>
        <v>Tanques Servicio contra incendio</v>
      </c>
      <c r="C274" s="322"/>
      <c r="D274" s="169">
        <f t="shared" ref="D274:D285" si="85">IFERROR(VLOOKUP(A274,Tabla_Datos,3,FALSE),"")</f>
        <v>0</v>
      </c>
      <c r="E274" s="170">
        <f t="shared" ref="E274:E285" si="86">IFERROR(VLOOKUP(A274,Tabla_Datos,4,FALSE),0)</f>
        <v>0</v>
      </c>
      <c r="F274" s="171">
        <f t="shared" ref="F274:F285" si="87">IFERROR(VLOOKUP(A274,Tabla_Analisis_Precio,7,FALSE),0)</f>
        <v>0</v>
      </c>
      <c r="G274" s="129">
        <f t="shared" ref="G274:G285" si="88">ROUND(PrecioUnitario(F274,Costo_Financiero,Gasto_Generales_Porcentaje,Beneficio,Ingresos_Brutos,IVA),2)</f>
        <v>0</v>
      </c>
      <c r="H274" s="129">
        <f t="shared" ref="H274:H285" si="89">ROUND(E274*G274,2)</f>
        <v>0</v>
      </c>
      <c r="I274" s="172">
        <f t="shared" ref="I274:I285" si="90">IFERROR(H274/Monto_Oferta,0)</f>
        <v>0</v>
      </c>
    </row>
    <row r="275" spans="1:9" ht="24.95" customHeight="1" x14ac:dyDescent="0.2">
      <c r="A275" s="148" t="str">
        <f>Datos!B283</f>
        <v>17.1.4.1</v>
      </c>
      <c r="B275" s="321" t="str">
        <f t="shared" si="84"/>
        <v>Tanque de Agua Exclusivo para Extincion de Incendio 5000 litros</v>
      </c>
      <c r="C275" s="322"/>
      <c r="D275" s="169" t="str">
        <f t="shared" si="85"/>
        <v>Un</v>
      </c>
      <c r="E275" s="170">
        <f t="shared" si="86"/>
        <v>0</v>
      </c>
      <c r="F275" s="171">
        <f t="shared" si="87"/>
        <v>0</v>
      </c>
      <c r="G275" s="129">
        <f t="shared" si="88"/>
        <v>0</v>
      </c>
      <c r="H275" s="129">
        <f t="shared" si="89"/>
        <v>0</v>
      </c>
      <c r="I275" s="172">
        <f t="shared" si="90"/>
        <v>0</v>
      </c>
    </row>
    <row r="276" spans="1:9" ht="24.95" customHeight="1" x14ac:dyDescent="0.2">
      <c r="A276" s="148" t="str">
        <f>Datos!B284</f>
        <v>17.1.5</v>
      </c>
      <c r="B276" s="321" t="str">
        <f t="shared" si="84"/>
        <v xml:space="preserve">Planos   </v>
      </c>
      <c r="C276" s="322"/>
      <c r="D276" s="169" t="str">
        <f t="shared" si="85"/>
        <v>Un</v>
      </c>
      <c r="E276" s="170">
        <f t="shared" si="86"/>
        <v>0</v>
      </c>
      <c r="F276" s="171">
        <f t="shared" si="87"/>
        <v>0</v>
      </c>
      <c r="G276" s="129">
        <f t="shared" si="88"/>
        <v>0</v>
      </c>
      <c r="H276" s="129">
        <f t="shared" si="89"/>
        <v>0</v>
      </c>
      <c r="I276" s="172">
        <f t="shared" si="90"/>
        <v>0</v>
      </c>
    </row>
    <row r="277" spans="1:9" ht="24.95" customHeight="1" x14ac:dyDescent="0.2">
      <c r="A277" s="148" t="str">
        <f>Datos!B285</f>
        <v>17.2</v>
      </c>
      <c r="B277" s="321" t="str">
        <f t="shared" si="84"/>
        <v>Alarmas técnicas</v>
      </c>
      <c r="C277" s="322"/>
      <c r="D277" s="169">
        <f t="shared" si="85"/>
        <v>0</v>
      </c>
      <c r="E277" s="170">
        <f t="shared" si="86"/>
        <v>0</v>
      </c>
      <c r="F277" s="171">
        <f t="shared" si="87"/>
        <v>0</v>
      </c>
      <c r="G277" s="129">
        <f t="shared" si="88"/>
        <v>0</v>
      </c>
      <c r="H277" s="129">
        <f t="shared" si="89"/>
        <v>0</v>
      </c>
      <c r="I277" s="172">
        <f t="shared" si="90"/>
        <v>0</v>
      </c>
    </row>
    <row r="278" spans="1:9" ht="24.95" customHeight="1" x14ac:dyDescent="0.2">
      <c r="A278" s="148" t="str">
        <f>Datos!B286</f>
        <v>17.2.2</v>
      </c>
      <c r="B278" s="321" t="str">
        <f t="shared" si="84"/>
        <v>Alarmas contra robos</v>
      </c>
      <c r="C278" s="322"/>
      <c r="D278" s="169">
        <f t="shared" si="85"/>
        <v>0</v>
      </c>
      <c r="E278" s="170">
        <f t="shared" si="86"/>
        <v>0</v>
      </c>
      <c r="F278" s="171">
        <f t="shared" si="87"/>
        <v>0</v>
      </c>
      <c r="G278" s="129">
        <f t="shared" si="88"/>
        <v>0</v>
      </c>
      <c r="H278" s="129">
        <f t="shared" si="89"/>
        <v>0</v>
      </c>
      <c r="I278" s="172">
        <f t="shared" si="90"/>
        <v>0</v>
      </c>
    </row>
    <row r="279" spans="1:9" ht="24.95" customHeight="1" x14ac:dyDescent="0.2">
      <c r="A279" s="148" t="str">
        <f>Datos!B287</f>
        <v>17.2.2.1</v>
      </c>
      <c r="B279" s="321" t="str">
        <f t="shared" si="84"/>
        <v>Avisador Manual de Incendio</v>
      </c>
      <c r="C279" s="322"/>
      <c r="D279" s="169" t="str">
        <f t="shared" si="85"/>
        <v>Un</v>
      </c>
      <c r="E279" s="170">
        <f t="shared" si="86"/>
        <v>0</v>
      </c>
      <c r="F279" s="171">
        <f t="shared" si="87"/>
        <v>0</v>
      </c>
      <c r="G279" s="129">
        <f t="shared" si="88"/>
        <v>0</v>
      </c>
      <c r="H279" s="129">
        <f t="shared" si="89"/>
        <v>0</v>
      </c>
      <c r="I279" s="172">
        <f t="shared" si="90"/>
        <v>0</v>
      </c>
    </row>
    <row r="280" spans="1:9" ht="24.95" customHeight="1" x14ac:dyDescent="0.2">
      <c r="A280" s="148" t="str">
        <f>Datos!B288</f>
        <v>17.2.2.2</v>
      </c>
      <c r="B280" s="321" t="str">
        <f t="shared" si="84"/>
        <v>Alarma Combinada 90 d BA</v>
      </c>
      <c r="C280" s="322"/>
      <c r="D280" s="169" t="str">
        <f t="shared" si="85"/>
        <v>Un</v>
      </c>
      <c r="E280" s="170">
        <f t="shared" si="86"/>
        <v>0</v>
      </c>
      <c r="F280" s="171">
        <f t="shared" si="87"/>
        <v>0</v>
      </c>
      <c r="G280" s="129">
        <f t="shared" si="88"/>
        <v>0</v>
      </c>
      <c r="H280" s="129">
        <f t="shared" si="89"/>
        <v>0</v>
      </c>
      <c r="I280" s="172">
        <f t="shared" si="90"/>
        <v>0</v>
      </c>
    </row>
    <row r="281" spans="1:9" ht="24.95" customHeight="1" x14ac:dyDescent="0.2">
      <c r="A281" s="148" t="str">
        <f>Datos!B289</f>
        <v>17.2.2.3</v>
      </c>
      <c r="B281" s="321" t="str">
        <f t="shared" si="84"/>
        <v>Luz Estrombótica</v>
      </c>
      <c r="C281" s="322"/>
      <c r="D281" s="169" t="str">
        <f t="shared" si="85"/>
        <v>Un</v>
      </c>
      <c r="E281" s="170">
        <f t="shared" si="86"/>
        <v>0</v>
      </c>
      <c r="F281" s="171">
        <f t="shared" si="87"/>
        <v>0</v>
      </c>
      <c r="G281" s="129">
        <f t="shared" si="88"/>
        <v>0</v>
      </c>
      <c r="H281" s="129">
        <f t="shared" si="89"/>
        <v>0</v>
      </c>
      <c r="I281" s="172">
        <f t="shared" si="90"/>
        <v>0</v>
      </c>
    </row>
    <row r="282" spans="1:9" ht="24.95" customHeight="1" x14ac:dyDescent="0.2">
      <c r="A282" s="148" t="str">
        <f>Datos!B290</f>
        <v>17.3</v>
      </c>
      <c r="B282" s="321" t="str">
        <f t="shared" si="84"/>
        <v>Pararrayos</v>
      </c>
      <c r="C282" s="322"/>
      <c r="D282" s="169">
        <f t="shared" si="85"/>
        <v>0</v>
      </c>
      <c r="E282" s="170">
        <f t="shared" si="86"/>
        <v>0</v>
      </c>
      <c r="F282" s="171">
        <f t="shared" si="87"/>
        <v>0</v>
      </c>
      <c r="G282" s="129">
        <f t="shared" si="88"/>
        <v>0</v>
      </c>
      <c r="H282" s="129">
        <f t="shared" si="89"/>
        <v>0</v>
      </c>
      <c r="I282" s="172">
        <f t="shared" si="90"/>
        <v>0</v>
      </c>
    </row>
    <row r="283" spans="1:9" ht="24.95" customHeight="1" x14ac:dyDescent="0.2">
      <c r="A283" s="148" t="str">
        <f>Datos!B291</f>
        <v>17.3.1</v>
      </c>
      <c r="B283" s="321" t="str">
        <f t="shared" si="84"/>
        <v>Pararrayo</v>
      </c>
      <c r="C283" s="322"/>
      <c r="D283" s="169" t="str">
        <f t="shared" si="85"/>
        <v>Un</v>
      </c>
      <c r="E283" s="170">
        <f t="shared" si="86"/>
        <v>0</v>
      </c>
      <c r="F283" s="171">
        <f t="shared" si="87"/>
        <v>0</v>
      </c>
      <c r="G283" s="129">
        <f t="shared" si="88"/>
        <v>0</v>
      </c>
      <c r="H283" s="129">
        <f t="shared" si="89"/>
        <v>0</v>
      </c>
      <c r="I283" s="172">
        <f t="shared" si="90"/>
        <v>0</v>
      </c>
    </row>
    <row r="284" spans="1:9" ht="24.95" customHeight="1" x14ac:dyDescent="0.2">
      <c r="A284" s="148" t="str">
        <f>Datos!B292</f>
        <v>17.3.2</v>
      </c>
      <c r="B284" s="321" t="str">
        <f t="shared" si="84"/>
        <v>Accesorios Pararrayos (aisladores etc)</v>
      </c>
      <c r="C284" s="322"/>
      <c r="D284" s="169" t="str">
        <f t="shared" si="85"/>
        <v>Un</v>
      </c>
      <c r="E284" s="170">
        <f t="shared" si="86"/>
        <v>0</v>
      </c>
      <c r="F284" s="171">
        <f t="shared" si="87"/>
        <v>0</v>
      </c>
      <c r="G284" s="129">
        <f t="shared" si="88"/>
        <v>0</v>
      </c>
      <c r="H284" s="129">
        <f t="shared" si="89"/>
        <v>0</v>
      </c>
      <c r="I284" s="172">
        <f t="shared" si="90"/>
        <v>0</v>
      </c>
    </row>
    <row r="285" spans="1:9" ht="24.95" customHeight="1" x14ac:dyDescent="0.2">
      <c r="A285" s="148">
        <f>Datos!B293</f>
        <v>19</v>
      </c>
      <c r="B285" s="321" t="str">
        <f t="shared" si="84"/>
        <v xml:space="preserve"> CRISTALES, ESPEJOS Y VIDRIOS</v>
      </c>
      <c r="C285" s="322"/>
      <c r="D285" s="169">
        <f t="shared" si="85"/>
        <v>0</v>
      </c>
      <c r="E285" s="170">
        <f t="shared" si="86"/>
        <v>0</v>
      </c>
      <c r="F285" s="171">
        <f t="shared" si="87"/>
        <v>0</v>
      </c>
      <c r="G285" s="129">
        <f t="shared" si="88"/>
        <v>0</v>
      </c>
      <c r="H285" s="129">
        <f t="shared" si="89"/>
        <v>0</v>
      </c>
      <c r="I285" s="172">
        <f t="shared" si="90"/>
        <v>0</v>
      </c>
    </row>
    <row r="286" spans="1:9" ht="24.95" customHeight="1" x14ac:dyDescent="0.2">
      <c r="A286" s="148" t="str">
        <f>Datos!B294</f>
        <v>19.1</v>
      </c>
      <c r="B286" s="321" t="str">
        <f t="shared" ref="B286:B296" si="91">IFERROR(VLOOKUP(A286,Tabla_Datos,2,FALSE),"")</f>
        <v>Vidrios</v>
      </c>
      <c r="C286" s="322"/>
      <c r="D286" s="169" t="str">
        <f t="shared" ref="D286:D296" si="92">IFERROR(VLOOKUP(A286,Tabla_Datos,3,FALSE),"")</f>
        <v>m2</v>
      </c>
      <c r="E286" s="170">
        <f t="shared" ref="E286:E296" si="93">IFERROR(VLOOKUP(A286,Tabla_Datos,4,FALSE),0)</f>
        <v>0</v>
      </c>
      <c r="F286" s="171">
        <f t="shared" ref="F286:F296" si="94">IFERROR(VLOOKUP(A286,Tabla_Analisis_Precio,7,FALSE),0)</f>
        <v>0</v>
      </c>
      <c r="G286" s="129">
        <f t="shared" ref="G286:G296" si="95">ROUND(PrecioUnitario(F286,Costo_Financiero,Gasto_Generales_Porcentaje,Beneficio,Ingresos_Brutos,IVA),2)</f>
        <v>0</v>
      </c>
      <c r="H286" s="129">
        <f t="shared" ref="H286:H296" si="96">ROUND(E286*G286,2)</f>
        <v>0</v>
      </c>
      <c r="I286" s="172">
        <f t="shared" ref="I286:I296" si="97">IFERROR(H286/Monto_Oferta,0)</f>
        <v>0</v>
      </c>
    </row>
    <row r="287" spans="1:9" ht="24.95" customHeight="1" x14ac:dyDescent="0.2">
      <c r="A287" s="148" t="str">
        <f>Datos!B295</f>
        <v>19.2</v>
      </c>
      <c r="B287" s="321" t="str">
        <f t="shared" si="91"/>
        <v>Policarbonatos</v>
      </c>
      <c r="C287" s="322"/>
      <c r="D287" s="169" t="str">
        <f t="shared" si="92"/>
        <v>m2</v>
      </c>
      <c r="E287" s="170">
        <f t="shared" si="93"/>
        <v>0</v>
      </c>
      <c r="F287" s="171">
        <f t="shared" si="94"/>
        <v>0</v>
      </c>
      <c r="G287" s="129">
        <f t="shared" si="95"/>
        <v>0</v>
      </c>
      <c r="H287" s="129">
        <f t="shared" si="96"/>
        <v>0</v>
      </c>
      <c r="I287" s="172">
        <f t="shared" si="97"/>
        <v>0</v>
      </c>
    </row>
    <row r="288" spans="1:9" ht="24.95" customHeight="1" x14ac:dyDescent="0.2">
      <c r="A288" s="148" t="str">
        <f>Datos!B296</f>
        <v>19.3</v>
      </c>
      <c r="B288" s="321" t="str">
        <f t="shared" si="91"/>
        <v>Espejos</v>
      </c>
      <c r="C288" s="322"/>
      <c r="D288" s="169" t="str">
        <f t="shared" si="92"/>
        <v>m2</v>
      </c>
      <c r="E288" s="170">
        <f t="shared" si="93"/>
        <v>0</v>
      </c>
      <c r="F288" s="171">
        <f t="shared" si="94"/>
        <v>0</v>
      </c>
      <c r="G288" s="129">
        <f t="shared" si="95"/>
        <v>0</v>
      </c>
      <c r="H288" s="129">
        <f t="shared" si="96"/>
        <v>0</v>
      </c>
      <c r="I288" s="172">
        <f t="shared" si="97"/>
        <v>0</v>
      </c>
    </row>
    <row r="289" spans="1:9" ht="24.95" customHeight="1" x14ac:dyDescent="0.2">
      <c r="A289" s="148">
        <f>Datos!B297</f>
        <v>20</v>
      </c>
      <c r="B289" s="321" t="str">
        <f t="shared" si="91"/>
        <v xml:space="preserve"> PINTURAS</v>
      </c>
      <c r="C289" s="322"/>
      <c r="D289" s="169">
        <f t="shared" si="92"/>
        <v>0</v>
      </c>
      <c r="E289" s="170">
        <f t="shared" si="93"/>
        <v>0</v>
      </c>
      <c r="F289" s="171">
        <f t="shared" si="94"/>
        <v>0</v>
      </c>
      <c r="G289" s="129">
        <f t="shared" si="95"/>
        <v>0</v>
      </c>
      <c r="H289" s="129">
        <f t="shared" si="96"/>
        <v>0</v>
      </c>
      <c r="I289" s="172">
        <f t="shared" si="97"/>
        <v>0</v>
      </c>
    </row>
    <row r="290" spans="1:9" ht="24.95" customHeight="1" x14ac:dyDescent="0.2">
      <c r="A290" s="148" t="str">
        <f>Datos!B298</f>
        <v>20.1</v>
      </c>
      <c r="B290" s="321" t="str">
        <f t="shared" si="91"/>
        <v>Pintura al látex en muros interiores</v>
      </c>
      <c r="C290" s="322"/>
      <c r="D290" s="169" t="str">
        <f t="shared" si="92"/>
        <v>m2</v>
      </c>
      <c r="E290" s="170">
        <f t="shared" si="93"/>
        <v>0</v>
      </c>
      <c r="F290" s="171">
        <f t="shared" si="94"/>
        <v>0</v>
      </c>
      <c r="G290" s="129">
        <f t="shared" si="95"/>
        <v>0</v>
      </c>
      <c r="H290" s="129">
        <f t="shared" si="96"/>
        <v>0</v>
      </c>
      <c r="I290" s="172">
        <f t="shared" si="97"/>
        <v>0</v>
      </c>
    </row>
    <row r="291" spans="1:9" ht="24.95" customHeight="1" x14ac:dyDescent="0.2">
      <c r="A291" s="148" t="str">
        <f>Datos!B299</f>
        <v>20.3</v>
      </c>
      <c r="B291" s="321" t="str">
        <f t="shared" si="91"/>
        <v>Pintura al látex en cielorrasos</v>
      </c>
      <c r="C291" s="322"/>
      <c r="D291" s="169" t="str">
        <f t="shared" si="92"/>
        <v>m2</v>
      </c>
      <c r="E291" s="170">
        <f t="shared" si="93"/>
        <v>0</v>
      </c>
      <c r="F291" s="171">
        <f t="shared" si="94"/>
        <v>0</v>
      </c>
      <c r="G291" s="129">
        <f t="shared" si="95"/>
        <v>0</v>
      </c>
      <c r="H291" s="129">
        <f t="shared" si="96"/>
        <v>0</v>
      </c>
      <c r="I291" s="172">
        <f t="shared" si="97"/>
        <v>0</v>
      </c>
    </row>
    <row r="292" spans="1:9" ht="24.95" customHeight="1" x14ac:dyDescent="0.2">
      <c r="A292" s="148" t="str">
        <f>Datos!B300</f>
        <v>20.4</v>
      </c>
      <c r="B292" s="321" t="str">
        <f t="shared" si="91"/>
        <v>Pintura esmalte sintético en carpintería</v>
      </c>
      <c r="C292" s="322"/>
      <c r="D292" s="169">
        <f t="shared" si="92"/>
        <v>0</v>
      </c>
      <c r="E292" s="170">
        <f t="shared" si="93"/>
        <v>0</v>
      </c>
      <c r="F292" s="171">
        <f t="shared" si="94"/>
        <v>0</v>
      </c>
      <c r="G292" s="129">
        <f t="shared" si="95"/>
        <v>0</v>
      </c>
      <c r="H292" s="129">
        <f t="shared" si="96"/>
        <v>0</v>
      </c>
      <c r="I292" s="172">
        <f t="shared" si="97"/>
        <v>0</v>
      </c>
    </row>
    <row r="293" spans="1:9" ht="24.95" customHeight="1" x14ac:dyDescent="0.2">
      <c r="A293" s="148" t="str">
        <f>Datos!B301</f>
        <v>20.4.1</v>
      </c>
      <c r="B293" s="321" t="str">
        <f t="shared" si="91"/>
        <v>Sobre Carpintería Metálica y Herrería</v>
      </c>
      <c r="C293" s="322"/>
      <c r="D293" s="169" t="str">
        <f t="shared" si="92"/>
        <v>m2</v>
      </c>
      <c r="E293" s="170">
        <f t="shared" si="93"/>
        <v>0</v>
      </c>
      <c r="F293" s="171">
        <f t="shared" si="94"/>
        <v>0</v>
      </c>
      <c r="G293" s="129">
        <f t="shared" si="95"/>
        <v>0</v>
      </c>
      <c r="H293" s="129">
        <f t="shared" si="96"/>
        <v>0</v>
      </c>
      <c r="I293" s="172">
        <f t="shared" si="97"/>
        <v>0</v>
      </c>
    </row>
    <row r="294" spans="1:9" ht="24.95" customHeight="1" x14ac:dyDescent="0.2">
      <c r="A294" s="148" t="str">
        <f>Datos!B302</f>
        <v>20.4.2</v>
      </c>
      <c r="B294" s="321" t="str">
        <f t="shared" si="91"/>
        <v>Pintura Antióxido</v>
      </c>
      <c r="C294" s="322"/>
      <c r="D294" s="169" t="str">
        <f t="shared" si="92"/>
        <v>m2</v>
      </c>
      <c r="E294" s="170">
        <f t="shared" si="93"/>
        <v>0</v>
      </c>
      <c r="F294" s="171">
        <f t="shared" si="94"/>
        <v>0</v>
      </c>
      <c r="G294" s="129">
        <f t="shared" si="95"/>
        <v>0</v>
      </c>
      <c r="H294" s="129">
        <f t="shared" si="96"/>
        <v>0</v>
      </c>
      <c r="I294" s="172">
        <f t="shared" si="97"/>
        <v>0</v>
      </c>
    </row>
    <row r="295" spans="1:9" ht="24.95" customHeight="1" x14ac:dyDescent="0.2">
      <c r="A295" s="148" t="str">
        <f>Datos!B303</f>
        <v>20.5</v>
      </c>
      <c r="B295" s="321" t="str">
        <f t="shared" si="91"/>
        <v>Pinturas varias</v>
      </c>
      <c r="C295" s="322"/>
      <c r="D295" s="169">
        <f t="shared" si="92"/>
        <v>0</v>
      </c>
      <c r="E295" s="170">
        <f t="shared" si="93"/>
        <v>0</v>
      </c>
      <c r="F295" s="171">
        <f t="shared" si="94"/>
        <v>0</v>
      </c>
      <c r="G295" s="129">
        <f t="shared" si="95"/>
        <v>0</v>
      </c>
      <c r="H295" s="129">
        <f t="shared" si="96"/>
        <v>0</v>
      </c>
      <c r="I295" s="172">
        <f t="shared" si="97"/>
        <v>0</v>
      </c>
    </row>
    <row r="296" spans="1:9" ht="24.95" customHeight="1" x14ac:dyDescent="0.2">
      <c r="A296" s="148" t="str">
        <f>Datos!B304</f>
        <v>20.5.4</v>
      </c>
      <c r="B296" s="321" t="str">
        <f t="shared" si="91"/>
        <v>Pintura esmalte sintético en paredes (friso)</v>
      </c>
      <c r="C296" s="322"/>
      <c r="D296" s="169" t="str">
        <f t="shared" si="92"/>
        <v>m2</v>
      </c>
      <c r="E296" s="170">
        <f t="shared" si="93"/>
        <v>0</v>
      </c>
      <c r="F296" s="171">
        <f t="shared" si="94"/>
        <v>0</v>
      </c>
      <c r="G296" s="129">
        <f t="shared" si="95"/>
        <v>0</v>
      </c>
      <c r="H296" s="129">
        <f t="shared" si="96"/>
        <v>0</v>
      </c>
      <c r="I296" s="172">
        <f t="shared" si="97"/>
        <v>0</v>
      </c>
    </row>
    <row r="297" spans="1:9" ht="24.95" customHeight="1" x14ac:dyDescent="0.2">
      <c r="A297" s="148">
        <f>Datos!B305</f>
        <v>21</v>
      </c>
      <c r="B297" s="321" t="str">
        <f t="shared" ref="B297:B307" si="98">IFERROR(VLOOKUP(A297,Tabla_Datos,2,FALSE),"")</f>
        <v xml:space="preserve"> SEÑALETICA</v>
      </c>
      <c r="C297" s="322"/>
      <c r="D297" s="169">
        <f t="shared" ref="D297:D307" si="99">IFERROR(VLOOKUP(A297,Tabla_Datos,3,FALSE),"")</f>
        <v>0</v>
      </c>
      <c r="E297" s="170">
        <f t="shared" ref="E297:E307" si="100">IFERROR(VLOOKUP(A297,Tabla_Datos,4,FALSE),0)</f>
        <v>0</v>
      </c>
      <c r="F297" s="171">
        <f t="shared" ref="F297:F307" si="101">IFERROR(VLOOKUP(A297,Tabla_Analisis_Precio,7,FALSE),0)</f>
        <v>0</v>
      </c>
      <c r="G297" s="129">
        <f t="shared" ref="G297:G307" si="102">ROUND(PrecioUnitario(F297,Costo_Financiero,Gasto_Generales_Porcentaje,Beneficio,Ingresos_Brutos,IVA),2)</f>
        <v>0</v>
      </c>
      <c r="H297" s="129">
        <f t="shared" ref="H297:H307" si="103">ROUND(E297*G297,2)</f>
        <v>0</v>
      </c>
      <c r="I297" s="172">
        <f t="shared" ref="I297:I307" si="104">IFERROR(H297/Monto_Oferta,0)</f>
        <v>0</v>
      </c>
    </row>
    <row r="298" spans="1:9" ht="24.95" customHeight="1" x14ac:dyDescent="0.2">
      <c r="A298" s="148" t="str">
        <f>Datos!B306</f>
        <v>21.1</v>
      </c>
      <c r="B298" s="321" t="str">
        <f t="shared" si="98"/>
        <v>Señalización</v>
      </c>
      <c r="C298" s="322"/>
      <c r="D298" s="169" t="str">
        <f t="shared" si="99"/>
        <v>Un</v>
      </c>
      <c r="E298" s="170">
        <f t="shared" si="100"/>
        <v>0</v>
      </c>
      <c r="F298" s="171">
        <f t="shared" si="101"/>
        <v>0</v>
      </c>
      <c r="G298" s="129">
        <f t="shared" si="102"/>
        <v>0</v>
      </c>
      <c r="H298" s="129">
        <f t="shared" si="103"/>
        <v>0</v>
      </c>
      <c r="I298" s="172">
        <f t="shared" si="104"/>
        <v>0</v>
      </c>
    </row>
    <row r="299" spans="1:9" ht="24.95" customHeight="1" x14ac:dyDescent="0.2">
      <c r="A299" s="148">
        <f>Datos!B307</f>
        <v>22</v>
      </c>
      <c r="B299" s="321" t="str">
        <f t="shared" si="98"/>
        <v xml:space="preserve"> OBRAS EXTERIORES</v>
      </c>
      <c r="C299" s="322"/>
      <c r="D299" s="169">
        <f t="shared" si="99"/>
        <v>0</v>
      </c>
      <c r="E299" s="170">
        <f t="shared" si="100"/>
        <v>0</v>
      </c>
      <c r="F299" s="171">
        <f t="shared" si="101"/>
        <v>0</v>
      </c>
      <c r="G299" s="129">
        <f t="shared" si="102"/>
        <v>0</v>
      </c>
      <c r="H299" s="129">
        <f t="shared" si="103"/>
        <v>0</v>
      </c>
      <c r="I299" s="172">
        <f t="shared" si="104"/>
        <v>0</v>
      </c>
    </row>
    <row r="300" spans="1:9" ht="24.95" customHeight="1" x14ac:dyDescent="0.2">
      <c r="A300" s="148" t="str">
        <f>Datos!B308</f>
        <v>22.1</v>
      </c>
      <c r="B300" s="321" t="str">
        <f t="shared" si="98"/>
        <v xml:space="preserve">Cercos </v>
      </c>
      <c r="C300" s="322"/>
      <c r="D300" s="169">
        <f t="shared" si="99"/>
        <v>0</v>
      </c>
      <c r="E300" s="170">
        <f t="shared" si="100"/>
        <v>0</v>
      </c>
      <c r="F300" s="171">
        <f t="shared" si="101"/>
        <v>0</v>
      </c>
      <c r="G300" s="129">
        <f t="shared" si="102"/>
        <v>0</v>
      </c>
      <c r="H300" s="129">
        <f t="shared" si="103"/>
        <v>0</v>
      </c>
      <c r="I300" s="172">
        <f t="shared" si="104"/>
        <v>0</v>
      </c>
    </row>
    <row r="301" spans="1:9" ht="24.95" customHeight="1" x14ac:dyDescent="0.2">
      <c r="A301" s="148" t="str">
        <f>Datos!B309</f>
        <v>22.1.1</v>
      </c>
      <c r="B301" s="321" t="str">
        <f t="shared" si="98"/>
        <v>Cercos Perimetrales</v>
      </c>
      <c r="C301" s="322"/>
      <c r="D301" s="169" t="str">
        <f t="shared" si="99"/>
        <v>ml</v>
      </c>
      <c r="E301" s="170">
        <f t="shared" si="100"/>
        <v>0</v>
      </c>
      <c r="F301" s="171">
        <f t="shared" si="101"/>
        <v>0</v>
      </c>
      <c r="G301" s="129">
        <f t="shared" si="102"/>
        <v>0</v>
      </c>
      <c r="H301" s="129">
        <f t="shared" si="103"/>
        <v>0</v>
      </c>
      <c r="I301" s="172">
        <f t="shared" si="104"/>
        <v>0</v>
      </c>
    </row>
    <row r="302" spans="1:9" ht="24.95" customHeight="1" x14ac:dyDescent="0.2">
      <c r="A302" s="148" t="str">
        <f>Datos!B310</f>
        <v>22.1.2</v>
      </c>
      <c r="B302" s="321" t="str">
        <f t="shared" si="98"/>
        <v>Cercos Frente</v>
      </c>
      <c r="C302" s="322"/>
      <c r="D302" s="169" t="str">
        <f t="shared" si="99"/>
        <v>m2</v>
      </c>
      <c r="E302" s="170">
        <f t="shared" si="100"/>
        <v>0</v>
      </c>
      <c r="F302" s="171">
        <f t="shared" si="101"/>
        <v>0</v>
      </c>
      <c r="G302" s="129">
        <f t="shared" si="102"/>
        <v>0</v>
      </c>
      <c r="H302" s="129">
        <f t="shared" si="103"/>
        <v>0</v>
      </c>
      <c r="I302" s="172">
        <f t="shared" si="104"/>
        <v>0</v>
      </c>
    </row>
    <row r="303" spans="1:9" ht="24.95" customHeight="1" x14ac:dyDescent="0.2">
      <c r="A303" s="148" t="str">
        <f>Datos!B311</f>
        <v>22.2</v>
      </c>
      <c r="B303" s="321" t="str">
        <f t="shared" si="98"/>
        <v>Equipamiento fijo</v>
      </c>
      <c r="C303" s="322"/>
      <c r="D303" s="169">
        <f t="shared" si="99"/>
        <v>0</v>
      </c>
      <c r="E303" s="170">
        <f t="shared" si="100"/>
        <v>0</v>
      </c>
      <c r="F303" s="171">
        <f t="shared" si="101"/>
        <v>0</v>
      </c>
      <c r="G303" s="129">
        <f t="shared" si="102"/>
        <v>0</v>
      </c>
      <c r="H303" s="129">
        <f t="shared" si="103"/>
        <v>0</v>
      </c>
      <c r="I303" s="172">
        <f t="shared" si="104"/>
        <v>0</v>
      </c>
    </row>
    <row r="304" spans="1:9" ht="24.95" customHeight="1" x14ac:dyDescent="0.2">
      <c r="A304" s="148" t="str">
        <f>Datos!B312</f>
        <v>22.2.1</v>
      </c>
      <c r="B304" s="321" t="str">
        <f t="shared" si="98"/>
        <v>Bancos exteriores</v>
      </c>
      <c r="C304" s="322"/>
      <c r="D304" s="169" t="str">
        <f t="shared" si="99"/>
        <v>gl</v>
      </c>
      <c r="E304" s="170">
        <f t="shared" si="100"/>
        <v>0</v>
      </c>
      <c r="F304" s="171">
        <f t="shared" si="101"/>
        <v>0</v>
      </c>
      <c r="G304" s="129">
        <f t="shared" si="102"/>
        <v>0</v>
      </c>
      <c r="H304" s="129">
        <f t="shared" si="103"/>
        <v>0</v>
      </c>
      <c r="I304" s="172">
        <f t="shared" si="104"/>
        <v>0</v>
      </c>
    </row>
    <row r="305" spans="1:9" ht="24.95" customHeight="1" x14ac:dyDescent="0.2">
      <c r="A305" s="148" t="str">
        <f>Datos!B313</f>
        <v>22.2.2</v>
      </c>
      <c r="B305" s="321" t="str">
        <f t="shared" si="98"/>
        <v>Bicicletero</v>
      </c>
      <c r="C305" s="322"/>
      <c r="D305" s="169" t="str">
        <f t="shared" si="99"/>
        <v>gl</v>
      </c>
      <c r="E305" s="170">
        <f t="shared" si="100"/>
        <v>0</v>
      </c>
      <c r="F305" s="171">
        <f t="shared" si="101"/>
        <v>0</v>
      </c>
      <c r="G305" s="129">
        <f t="shared" si="102"/>
        <v>0</v>
      </c>
      <c r="H305" s="129">
        <f t="shared" si="103"/>
        <v>0</v>
      </c>
      <c r="I305" s="172">
        <f t="shared" si="104"/>
        <v>0</v>
      </c>
    </row>
    <row r="306" spans="1:9" ht="24.95" customHeight="1" x14ac:dyDescent="0.2">
      <c r="A306" s="148" t="str">
        <f>Datos!B314</f>
        <v>22.2.3</v>
      </c>
      <c r="B306" s="321" t="str">
        <f t="shared" si="98"/>
        <v>Bebederos</v>
      </c>
      <c r="C306" s="322"/>
      <c r="D306" s="169" t="str">
        <f t="shared" si="99"/>
        <v>Un</v>
      </c>
      <c r="E306" s="170">
        <f t="shared" si="100"/>
        <v>0</v>
      </c>
      <c r="F306" s="171">
        <f t="shared" si="101"/>
        <v>0</v>
      </c>
      <c r="G306" s="129">
        <f t="shared" si="102"/>
        <v>0</v>
      </c>
      <c r="H306" s="129">
        <f t="shared" si="103"/>
        <v>0</v>
      </c>
      <c r="I306" s="172">
        <f t="shared" si="104"/>
        <v>0</v>
      </c>
    </row>
    <row r="307" spans="1:9" ht="24.95" customHeight="1" x14ac:dyDescent="0.2">
      <c r="A307" s="148" t="str">
        <f>Datos!B315</f>
        <v>22.3</v>
      </c>
      <c r="B307" s="321" t="str">
        <f t="shared" si="98"/>
        <v>Parquizacion y riego</v>
      </c>
      <c r="C307" s="322"/>
      <c r="D307" s="169">
        <f t="shared" si="99"/>
        <v>0</v>
      </c>
      <c r="E307" s="170">
        <f t="shared" si="100"/>
        <v>0</v>
      </c>
      <c r="F307" s="171">
        <f t="shared" si="101"/>
        <v>0</v>
      </c>
      <c r="G307" s="129">
        <f t="shared" si="102"/>
        <v>0</v>
      </c>
      <c r="H307" s="129">
        <f t="shared" si="103"/>
        <v>0</v>
      </c>
      <c r="I307" s="172">
        <f t="shared" si="104"/>
        <v>0</v>
      </c>
    </row>
    <row r="308" spans="1:9" ht="24.95" customHeight="1" x14ac:dyDescent="0.2">
      <c r="A308" s="148" t="str">
        <f>Datos!B316</f>
        <v>22.3.1</v>
      </c>
      <c r="B308" s="321" t="str">
        <f t="shared" ref="B308:B313" si="105">IFERROR(VLOOKUP(A308,Tabla_Datos,2,FALSE),"")</f>
        <v>Vegetación</v>
      </c>
      <c r="C308" s="322"/>
      <c r="D308" s="169" t="str">
        <f t="shared" ref="D308:D313" si="106">IFERROR(VLOOKUP(A308,Tabla_Datos,3,FALSE),"")</f>
        <v>gl</v>
      </c>
      <c r="E308" s="170">
        <f t="shared" ref="E308:E313" si="107">IFERROR(VLOOKUP(A308,Tabla_Datos,4,FALSE),0)</f>
        <v>0</v>
      </c>
      <c r="F308" s="171">
        <f t="shared" ref="F308:F313" si="108">IFERROR(VLOOKUP(A308,Tabla_Analisis_Precio,7,FALSE),0)</f>
        <v>0</v>
      </c>
      <c r="G308" s="129">
        <f t="shared" ref="G308:G313" si="109">ROUND(PrecioUnitario(F308,Costo_Financiero,Gasto_Generales_Porcentaje,Beneficio,Ingresos_Brutos,IVA),2)</f>
        <v>0</v>
      </c>
      <c r="H308" s="129">
        <f t="shared" ref="H308:H313" si="110">ROUND(E308*G308,2)</f>
        <v>0</v>
      </c>
      <c r="I308" s="172">
        <f t="shared" ref="I308:I313" si="111">IFERROR(H308/Monto_Oferta,0)</f>
        <v>0</v>
      </c>
    </row>
    <row r="309" spans="1:9" ht="24.95" customHeight="1" x14ac:dyDescent="0.2">
      <c r="A309" s="148" t="str">
        <f>Datos!B317</f>
        <v>22.4</v>
      </c>
      <c r="B309" s="321" t="str">
        <f t="shared" si="105"/>
        <v>Puentes, rampas, barandas y otros</v>
      </c>
      <c r="C309" s="322"/>
      <c r="D309" s="169">
        <f t="shared" si="106"/>
        <v>0</v>
      </c>
      <c r="E309" s="170">
        <f t="shared" si="107"/>
        <v>0</v>
      </c>
      <c r="F309" s="171">
        <f t="shared" si="108"/>
        <v>0</v>
      </c>
      <c r="G309" s="129">
        <f t="shared" si="109"/>
        <v>0</v>
      </c>
      <c r="H309" s="129">
        <f t="shared" si="110"/>
        <v>0</v>
      </c>
      <c r="I309" s="172">
        <f t="shared" si="111"/>
        <v>0</v>
      </c>
    </row>
    <row r="310" spans="1:9" ht="24.95" customHeight="1" x14ac:dyDescent="0.2">
      <c r="A310" s="148" t="str">
        <f>Datos!B318</f>
        <v>22.4.1</v>
      </c>
      <c r="B310" s="321" t="str">
        <f t="shared" si="105"/>
        <v>Puentes pasantes</v>
      </c>
      <c r="C310" s="322"/>
      <c r="D310" s="169" t="str">
        <f t="shared" si="106"/>
        <v>m2</v>
      </c>
      <c r="E310" s="170">
        <f t="shared" si="107"/>
        <v>0</v>
      </c>
      <c r="F310" s="171">
        <f t="shared" si="108"/>
        <v>0</v>
      </c>
      <c r="G310" s="129">
        <f t="shared" si="109"/>
        <v>0</v>
      </c>
      <c r="H310" s="129">
        <f t="shared" si="110"/>
        <v>0</v>
      </c>
      <c r="I310" s="172">
        <f t="shared" si="111"/>
        <v>0</v>
      </c>
    </row>
    <row r="311" spans="1:9" ht="24.95" customHeight="1" x14ac:dyDescent="0.2">
      <c r="A311" s="148" t="str">
        <f>Datos!B319</f>
        <v>22.4.2</v>
      </c>
      <c r="B311" s="321" t="str">
        <f t="shared" si="105"/>
        <v>Rampas de acceso</v>
      </c>
      <c r="C311" s="322"/>
      <c r="D311" s="169" t="str">
        <f t="shared" si="106"/>
        <v>m2</v>
      </c>
      <c r="E311" s="170">
        <f t="shared" si="107"/>
        <v>0</v>
      </c>
      <c r="F311" s="171">
        <f t="shared" si="108"/>
        <v>0</v>
      </c>
      <c r="G311" s="129">
        <f t="shared" si="109"/>
        <v>0</v>
      </c>
      <c r="H311" s="129">
        <f t="shared" si="110"/>
        <v>0</v>
      </c>
      <c r="I311" s="172">
        <f t="shared" si="111"/>
        <v>0</v>
      </c>
    </row>
    <row r="312" spans="1:9" ht="24.95" customHeight="1" x14ac:dyDescent="0.2">
      <c r="A312" s="148" t="str">
        <f>Datos!B320</f>
        <v>22.4.3</v>
      </c>
      <c r="B312" s="321" t="str">
        <f t="shared" si="105"/>
        <v>Escalones de acceso</v>
      </c>
      <c r="C312" s="322"/>
      <c r="D312" s="169" t="str">
        <f t="shared" si="106"/>
        <v>m2</v>
      </c>
      <c r="E312" s="170">
        <f t="shared" si="107"/>
        <v>0</v>
      </c>
      <c r="F312" s="171">
        <f t="shared" si="108"/>
        <v>0</v>
      </c>
      <c r="G312" s="129">
        <f t="shared" si="109"/>
        <v>0</v>
      </c>
      <c r="H312" s="129">
        <f t="shared" si="110"/>
        <v>0</v>
      </c>
      <c r="I312" s="172">
        <f t="shared" si="111"/>
        <v>0</v>
      </c>
    </row>
    <row r="313" spans="1:9" ht="24.95" customHeight="1" x14ac:dyDescent="0.2">
      <c r="A313" s="148" t="str">
        <f>Datos!B321</f>
        <v>22.4.4</v>
      </c>
      <c r="B313" s="321" t="str">
        <f t="shared" si="105"/>
        <v>Barandas de protección para escalones y rampas</v>
      </c>
      <c r="C313" s="322"/>
      <c r="D313" s="169" t="str">
        <f t="shared" si="106"/>
        <v>gl</v>
      </c>
      <c r="E313" s="170">
        <f t="shared" si="107"/>
        <v>0</v>
      </c>
      <c r="F313" s="171">
        <f t="shared" si="108"/>
        <v>0</v>
      </c>
      <c r="G313" s="129">
        <f t="shared" si="109"/>
        <v>0</v>
      </c>
      <c r="H313" s="129">
        <f t="shared" si="110"/>
        <v>0</v>
      </c>
      <c r="I313" s="172">
        <f t="shared" si="111"/>
        <v>0</v>
      </c>
    </row>
    <row r="314" spans="1:9" ht="24.95" customHeight="1" x14ac:dyDescent="0.2">
      <c r="A314" s="148">
        <f>Datos!B322</f>
        <v>23</v>
      </c>
      <c r="B314" s="321" t="str">
        <f t="shared" ref="B314:B324" si="112">IFERROR(VLOOKUP(A314,Tabla_Datos,2,FALSE),"")</f>
        <v xml:space="preserve"> LIMPIEZA DE OBRA</v>
      </c>
      <c r="C314" s="322"/>
      <c r="D314" s="169">
        <f t="shared" ref="D314:D324" si="113">IFERROR(VLOOKUP(A314,Tabla_Datos,3,FALSE),"")</f>
        <v>0</v>
      </c>
      <c r="E314" s="170">
        <f t="shared" ref="E314:E324" si="114">IFERROR(VLOOKUP(A314,Tabla_Datos,4,FALSE),0)</f>
        <v>0</v>
      </c>
      <c r="F314" s="171">
        <f t="shared" ref="F314:F324" si="115">IFERROR(VLOOKUP(A314,Tabla_Analisis_Precio,7,FALSE),0)</f>
        <v>0</v>
      </c>
      <c r="G314" s="129">
        <f t="shared" ref="G314:G324" si="116">ROUND(PrecioUnitario(F314,Costo_Financiero,Gasto_Generales_Porcentaje,Beneficio,Ingresos_Brutos,IVA),2)</f>
        <v>0</v>
      </c>
      <c r="H314" s="129">
        <f t="shared" ref="H314:H324" si="117">ROUND(E314*G314,2)</f>
        <v>0</v>
      </c>
      <c r="I314" s="172">
        <f t="shared" ref="I314:I324" si="118">IFERROR(H314/Monto_Oferta,0)</f>
        <v>0</v>
      </c>
    </row>
    <row r="315" spans="1:9" ht="24.95" customHeight="1" x14ac:dyDescent="0.2">
      <c r="A315" s="148" t="str">
        <f>Datos!B323</f>
        <v>23.1</v>
      </c>
      <c r="B315" s="321" t="str">
        <f t="shared" si="112"/>
        <v>Limpieza de obra periódica de la obra y el obrador</v>
      </c>
      <c r="C315" s="322"/>
      <c r="D315" s="169" t="str">
        <f t="shared" si="113"/>
        <v>m2</v>
      </c>
      <c r="E315" s="170">
        <f t="shared" si="114"/>
        <v>0</v>
      </c>
      <c r="F315" s="171">
        <f t="shared" si="115"/>
        <v>0</v>
      </c>
      <c r="G315" s="129">
        <f t="shared" si="116"/>
        <v>0</v>
      </c>
      <c r="H315" s="129">
        <f t="shared" si="117"/>
        <v>0</v>
      </c>
      <c r="I315" s="172">
        <f t="shared" si="118"/>
        <v>0</v>
      </c>
    </row>
    <row r="316" spans="1:9" ht="24.95" customHeight="1" x14ac:dyDescent="0.2">
      <c r="A316" s="148" t="str">
        <f>Datos!B324</f>
        <v>23.2</v>
      </c>
      <c r="B316" s="321" t="str">
        <f t="shared" si="112"/>
        <v>Limpieza final de la obra y el obrador</v>
      </c>
      <c r="C316" s="322"/>
      <c r="D316" s="169" t="str">
        <f t="shared" si="113"/>
        <v>m2</v>
      </c>
      <c r="E316" s="170">
        <f t="shared" si="114"/>
        <v>0</v>
      </c>
      <c r="F316" s="171">
        <f t="shared" si="115"/>
        <v>0</v>
      </c>
      <c r="G316" s="129">
        <f t="shared" si="116"/>
        <v>0</v>
      </c>
      <c r="H316" s="129">
        <f t="shared" si="117"/>
        <v>0</v>
      </c>
      <c r="I316" s="172">
        <f t="shared" si="118"/>
        <v>0</v>
      </c>
    </row>
    <row r="317" spans="1:9" ht="24.95" customHeight="1" x14ac:dyDescent="0.2">
      <c r="A317" s="148">
        <f>Datos!B325</f>
        <v>24</v>
      </c>
      <c r="B317" s="321" t="str">
        <f t="shared" si="112"/>
        <v xml:space="preserve"> VARIOS</v>
      </c>
      <c r="C317" s="322"/>
      <c r="D317" s="169">
        <f t="shared" si="113"/>
        <v>0</v>
      </c>
      <c r="E317" s="170">
        <f t="shared" si="114"/>
        <v>0</v>
      </c>
      <c r="F317" s="171">
        <f t="shared" si="115"/>
        <v>0</v>
      </c>
      <c r="G317" s="129">
        <f t="shared" si="116"/>
        <v>0</v>
      </c>
      <c r="H317" s="129">
        <f t="shared" si="117"/>
        <v>0</v>
      </c>
      <c r="I317" s="172">
        <f t="shared" si="118"/>
        <v>0</v>
      </c>
    </row>
    <row r="318" spans="1:9" ht="24.95" customHeight="1" x14ac:dyDescent="0.2">
      <c r="A318" s="148" t="str">
        <f>Datos!B326</f>
        <v>24.1</v>
      </c>
      <c r="B318" s="321" t="str">
        <f t="shared" si="112"/>
        <v>Construcción de mástil y otros</v>
      </c>
      <c r="C318" s="322"/>
      <c r="D318" s="169">
        <f t="shared" si="113"/>
        <v>0</v>
      </c>
      <c r="E318" s="170">
        <f t="shared" si="114"/>
        <v>0</v>
      </c>
      <c r="F318" s="171">
        <f t="shared" si="115"/>
        <v>0</v>
      </c>
      <c r="G318" s="129">
        <f t="shared" si="116"/>
        <v>0</v>
      </c>
      <c r="H318" s="129">
        <f t="shared" si="117"/>
        <v>0</v>
      </c>
      <c r="I318" s="172">
        <f t="shared" si="118"/>
        <v>0</v>
      </c>
    </row>
    <row r="319" spans="1:9" ht="24.95" customHeight="1" x14ac:dyDescent="0.2">
      <c r="A319" s="148" t="str">
        <f>Datos!B327</f>
        <v>24.1.1</v>
      </c>
      <c r="B319" s="321" t="str">
        <f t="shared" si="112"/>
        <v>Mastil</v>
      </c>
      <c r="C319" s="322"/>
      <c r="D319" s="169" t="str">
        <f t="shared" si="113"/>
        <v>Un</v>
      </c>
      <c r="E319" s="170">
        <f t="shared" si="114"/>
        <v>0</v>
      </c>
      <c r="F319" s="171">
        <f t="shared" si="115"/>
        <v>0</v>
      </c>
      <c r="G319" s="129">
        <f t="shared" si="116"/>
        <v>0</v>
      </c>
      <c r="H319" s="129">
        <f t="shared" si="117"/>
        <v>0</v>
      </c>
      <c r="I319" s="172">
        <f t="shared" si="118"/>
        <v>0</v>
      </c>
    </row>
    <row r="320" spans="1:9" ht="24.95" customHeight="1" x14ac:dyDescent="0.2">
      <c r="A320" s="148" t="str">
        <f>Datos!B328</f>
        <v>24.2</v>
      </c>
      <c r="B320" s="321" t="str">
        <f t="shared" si="112"/>
        <v>Otros</v>
      </c>
      <c r="C320" s="322"/>
      <c r="D320" s="169">
        <f t="shared" si="113"/>
        <v>0</v>
      </c>
      <c r="E320" s="170">
        <f t="shared" si="114"/>
        <v>0</v>
      </c>
      <c r="F320" s="171">
        <f t="shared" si="115"/>
        <v>0</v>
      </c>
      <c r="G320" s="129">
        <f t="shared" si="116"/>
        <v>0</v>
      </c>
      <c r="H320" s="129">
        <f t="shared" si="117"/>
        <v>0</v>
      </c>
      <c r="I320" s="172">
        <f t="shared" si="118"/>
        <v>0</v>
      </c>
    </row>
    <row r="321" spans="1:9" ht="24.95" customHeight="1" x14ac:dyDescent="0.2">
      <c r="A321" s="148" t="str">
        <f>Datos!B329</f>
        <v>24.2.1</v>
      </c>
      <c r="B321" s="321" t="str">
        <f t="shared" si="112"/>
        <v>Guardasillas</v>
      </c>
      <c r="C321" s="322"/>
      <c r="D321" s="169" t="str">
        <f t="shared" si="113"/>
        <v>ml</v>
      </c>
      <c r="E321" s="170">
        <f t="shared" si="114"/>
        <v>0</v>
      </c>
      <c r="F321" s="171">
        <f t="shared" si="115"/>
        <v>0</v>
      </c>
      <c r="G321" s="129">
        <f t="shared" si="116"/>
        <v>0</v>
      </c>
      <c r="H321" s="129">
        <f t="shared" si="117"/>
        <v>0</v>
      </c>
      <c r="I321" s="172">
        <f t="shared" si="118"/>
        <v>0</v>
      </c>
    </row>
    <row r="322" spans="1:9" ht="24.95" customHeight="1" x14ac:dyDescent="0.2">
      <c r="A322" s="148" t="str">
        <f>Datos!B330</f>
        <v>24.2.2</v>
      </c>
      <c r="B322" s="321" t="str">
        <f t="shared" si="112"/>
        <v>Provisión de canastos para residuos</v>
      </c>
      <c r="C322" s="322"/>
      <c r="D322" s="169" t="str">
        <f t="shared" si="113"/>
        <v>Un</v>
      </c>
      <c r="E322" s="170">
        <f t="shared" si="114"/>
        <v>0</v>
      </c>
      <c r="F322" s="171">
        <f t="shared" si="115"/>
        <v>0</v>
      </c>
      <c r="G322" s="129">
        <f t="shared" si="116"/>
        <v>0</v>
      </c>
      <c r="H322" s="129">
        <f t="shared" si="117"/>
        <v>0</v>
      </c>
      <c r="I322" s="172">
        <f t="shared" si="118"/>
        <v>0</v>
      </c>
    </row>
    <row r="323" spans="1:9" ht="24.95" customHeight="1" x14ac:dyDescent="0.2">
      <c r="A323" s="148" t="str">
        <f>Datos!B331</f>
        <v>24.2.3</v>
      </c>
      <c r="B323" s="321" t="str">
        <f t="shared" si="112"/>
        <v>Pizarrones</v>
      </c>
      <c r="C323" s="322"/>
      <c r="D323" s="169" t="str">
        <f t="shared" si="113"/>
        <v>Un</v>
      </c>
      <c r="E323" s="170">
        <f t="shared" si="114"/>
        <v>0</v>
      </c>
      <c r="F323" s="171">
        <f t="shared" si="115"/>
        <v>0</v>
      </c>
      <c r="G323" s="129">
        <f t="shared" si="116"/>
        <v>0</v>
      </c>
      <c r="H323" s="129">
        <f t="shared" si="117"/>
        <v>0</v>
      </c>
      <c r="I323" s="172">
        <f t="shared" si="118"/>
        <v>0</v>
      </c>
    </row>
    <row r="324" spans="1:9" ht="24.95" customHeight="1" x14ac:dyDescent="0.2">
      <c r="A324" s="148" t="str">
        <f>Datos!B332</f>
        <v>24.2.4</v>
      </c>
      <c r="B324" s="321" t="str">
        <f t="shared" si="112"/>
        <v>Caja Guarda llaves</v>
      </c>
      <c r="C324" s="322"/>
      <c r="D324" s="169" t="str">
        <f t="shared" si="113"/>
        <v>Un</v>
      </c>
      <c r="E324" s="170">
        <f t="shared" si="114"/>
        <v>0</v>
      </c>
      <c r="F324" s="171">
        <f t="shared" si="115"/>
        <v>0</v>
      </c>
      <c r="G324" s="129">
        <f t="shared" si="116"/>
        <v>0</v>
      </c>
      <c r="H324" s="129">
        <f t="shared" si="117"/>
        <v>0</v>
      </c>
      <c r="I324" s="172">
        <f t="shared" si="118"/>
        <v>0</v>
      </c>
    </row>
    <row r="325" spans="1:9" ht="24.95" customHeight="1" x14ac:dyDescent="0.2">
      <c r="A325" s="148" t="str">
        <f>Datos!B333</f>
        <v>24.4</v>
      </c>
      <c r="B325" s="321" t="str">
        <f t="shared" ref="B325:B330" si="119">IFERROR(VLOOKUP(A325,Tabla_Datos,2,FALSE),"")</f>
        <v>Planos aprobados</v>
      </c>
      <c r="C325" s="322"/>
      <c r="D325" s="169" t="str">
        <f t="shared" ref="D325:D330" si="120">IFERROR(VLOOKUP(A325,Tabla_Datos,3,FALSE),"")</f>
        <v>gl</v>
      </c>
      <c r="E325" s="170">
        <f t="shared" ref="E325:E330" si="121">IFERROR(VLOOKUP(A325,Tabla_Datos,4,FALSE),0)</f>
        <v>0</v>
      </c>
      <c r="F325" s="171">
        <f t="shared" ref="F325:F330" si="122">IFERROR(VLOOKUP(A325,Tabla_Analisis_Precio,7,FALSE),0)</f>
        <v>0</v>
      </c>
      <c r="G325" s="129">
        <f t="shared" ref="G325:G330" si="123">ROUND(PrecioUnitario(F325,Costo_Financiero,Gasto_Generales_Porcentaje,Beneficio,Ingresos_Brutos,IVA),2)</f>
        <v>0</v>
      </c>
      <c r="H325" s="129">
        <f t="shared" ref="H325:H330" si="124">ROUND(E325*G325,2)</f>
        <v>0</v>
      </c>
      <c r="I325" s="172">
        <f t="shared" ref="I325:I330" si="125">IFERROR(H325/Monto_Oferta,0)</f>
        <v>0</v>
      </c>
    </row>
    <row r="326" spans="1:9" ht="24.95" customHeight="1" x14ac:dyDescent="0.2">
      <c r="A326" s="148" t="str">
        <f>Datos!B334</f>
        <v>24.5</v>
      </c>
      <c r="B326" s="321" t="str">
        <f t="shared" si="119"/>
        <v>Equipamiento mobiliario</v>
      </c>
      <c r="C326" s="322"/>
      <c r="D326" s="169">
        <f t="shared" si="120"/>
        <v>0</v>
      </c>
      <c r="E326" s="170">
        <f t="shared" si="121"/>
        <v>0</v>
      </c>
      <c r="F326" s="171">
        <f t="shared" si="122"/>
        <v>0</v>
      </c>
      <c r="G326" s="129">
        <f t="shared" si="123"/>
        <v>0</v>
      </c>
      <c r="H326" s="129">
        <f t="shared" si="124"/>
        <v>0</v>
      </c>
      <c r="I326" s="172">
        <f t="shared" si="125"/>
        <v>0</v>
      </c>
    </row>
    <row r="327" spans="1:9" ht="24.95" customHeight="1" x14ac:dyDescent="0.2">
      <c r="A327" s="148" t="str">
        <f>Datos!B335</f>
        <v>24.5.1</v>
      </c>
      <c r="B327" s="321" t="str">
        <f t="shared" si="119"/>
        <v>Mesa MC-3</v>
      </c>
      <c r="C327" s="322"/>
      <c r="D327" s="169" t="str">
        <f t="shared" si="120"/>
        <v>Un</v>
      </c>
      <c r="E327" s="170">
        <f t="shared" si="121"/>
        <v>0</v>
      </c>
      <c r="F327" s="171">
        <f t="shared" si="122"/>
        <v>0</v>
      </c>
      <c r="G327" s="129">
        <f t="shared" si="123"/>
        <v>0</v>
      </c>
      <c r="H327" s="129">
        <f t="shared" si="124"/>
        <v>0</v>
      </c>
      <c r="I327" s="172">
        <f t="shared" si="125"/>
        <v>0</v>
      </c>
    </row>
    <row r="328" spans="1:9" ht="24.95" customHeight="1" x14ac:dyDescent="0.2">
      <c r="A328" s="148" t="str">
        <f>Datos!B336</f>
        <v>24.5.2</v>
      </c>
      <c r="B328" s="321" t="str">
        <f t="shared" si="119"/>
        <v>Silla SM1</v>
      </c>
      <c r="C328" s="322"/>
      <c r="D328" s="169" t="str">
        <f t="shared" si="120"/>
        <v>Un</v>
      </c>
      <c r="E328" s="170">
        <f t="shared" si="121"/>
        <v>0</v>
      </c>
      <c r="F328" s="171">
        <f t="shared" si="122"/>
        <v>0</v>
      </c>
      <c r="G328" s="129">
        <f t="shared" si="123"/>
        <v>0</v>
      </c>
      <c r="H328" s="129">
        <f t="shared" si="124"/>
        <v>0</v>
      </c>
      <c r="I328" s="172">
        <f t="shared" si="125"/>
        <v>0</v>
      </c>
    </row>
    <row r="329" spans="1:9" ht="24.95" customHeight="1" x14ac:dyDescent="0.2">
      <c r="A329" s="148" t="str">
        <f>Datos!B337</f>
        <v>24.5.3</v>
      </c>
      <c r="B329" s="321" t="str">
        <f t="shared" si="119"/>
        <v>Escritorio y Silla Docente</v>
      </c>
      <c r="C329" s="322"/>
      <c r="D329" s="169" t="str">
        <f t="shared" si="120"/>
        <v>Un</v>
      </c>
      <c r="E329" s="170">
        <f t="shared" si="121"/>
        <v>0</v>
      </c>
      <c r="F329" s="171">
        <f t="shared" si="122"/>
        <v>0</v>
      </c>
      <c r="G329" s="129">
        <f t="shared" si="123"/>
        <v>0</v>
      </c>
      <c r="H329" s="129">
        <f t="shared" si="124"/>
        <v>0</v>
      </c>
      <c r="I329" s="172">
        <f t="shared" si="125"/>
        <v>0</v>
      </c>
    </row>
    <row r="330" spans="1:9" ht="24.95" customHeight="1" x14ac:dyDescent="0.2">
      <c r="A330" s="148" t="str">
        <f>Datos!B338</f>
        <v>24.5.4</v>
      </c>
      <c r="B330" s="321" t="str">
        <f t="shared" si="119"/>
        <v>Armario Metálico</v>
      </c>
      <c r="C330" s="322"/>
      <c r="D330" s="169" t="str">
        <f t="shared" si="120"/>
        <v>Un</v>
      </c>
      <c r="E330" s="170">
        <f t="shared" si="121"/>
        <v>0</v>
      </c>
      <c r="F330" s="171">
        <f t="shared" si="122"/>
        <v>0</v>
      </c>
      <c r="G330" s="129">
        <f t="shared" si="123"/>
        <v>0</v>
      </c>
      <c r="H330" s="129">
        <f t="shared" si="124"/>
        <v>0</v>
      </c>
      <c r="I330" s="172">
        <f t="shared" si="125"/>
        <v>0</v>
      </c>
    </row>
    <row r="331" spans="1:9" ht="20.100000000000001" customHeight="1" x14ac:dyDescent="0.2">
      <c r="A331" s="173"/>
      <c r="B331" s="174"/>
      <c r="C331" s="175"/>
      <c r="D331" s="176"/>
      <c r="E331" s="177"/>
      <c r="F331" s="178"/>
      <c r="G331" s="178"/>
      <c r="I331" s="179"/>
    </row>
    <row r="332" spans="1:9" ht="20.100000000000001" customHeight="1" x14ac:dyDescent="0.2">
      <c r="A332" s="180" t="s">
        <v>3</v>
      </c>
      <c r="B332" s="294" t="s">
        <v>1191</v>
      </c>
      <c r="C332" s="181"/>
      <c r="D332" s="181"/>
      <c r="E332" s="181"/>
      <c r="F332" s="182">
        <f>ROUND(SUMPRODUCT(E18:E330,F18:F330),2)</f>
        <v>0</v>
      </c>
      <c r="G332" s="138" t="s">
        <v>1038</v>
      </c>
      <c r="H332" s="183">
        <f>SUM(H18:H330)</f>
        <v>0</v>
      </c>
      <c r="I332" s="184">
        <f>SUM(I18:I331)</f>
        <v>0</v>
      </c>
    </row>
    <row r="333" spans="1:9" ht="20.100000000000001" customHeight="1" thickBot="1" x14ac:dyDescent="0.25">
      <c r="G333" s="185"/>
    </row>
    <row r="334" spans="1:9" ht="20.100000000000001" customHeight="1" thickTop="1" x14ac:dyDescent="0.2">
      <c r="A334" s="186" t="s">
        <v>992</v>
      </c>
      <c r="B334" s="187" t="s">
        <v>1192</v>
      </c>
      <c r="C334" s="188"/>
      <c r="D334" s="189"/>
      <c r="E334" s="190"/>
      <c r="F334" s="191"/>
      <c r="G334" s="190"/>
      <c r="H334" s="192">
        <f>ROUND(H343/Coeficiente_Paso,2)</f>
        <v>0</v>
      </c>
      <c r="I334" s="193"/>
    </row>
    <row r="335" spans="1:9" ht="20.100000000000001" customHeight="1" x14ac:dyDescent="0.2">
      <c r="A335" s="194" t="s">
        <v>993</v>
      </c>
      <c r="B335" s="199" t="str">
        <f>"COSTO FINANCIERO  "&amp;ROUND(Costo_Financiero*100,2)&amp;" % de ( 1 )"</f>
        <v>COSTO FINANCIERO  0 % de ( 1 )</v>
      </c>
      <c r="C335" s="200"/>
      <c r="D335" s="266"/>
      <c r="E335" s="197">
        <f>Costo_Financiero</f>
        <v>0</v>
      </c>
      <c r="F335" s="80"/>
      <c r="H335" s="198">
        <f>ROUND(H334*Costo_Financiero,2)</f>
        <v>0</v>
      </c>
      <c r="I335" s="193"/>
    </row>
    <row r="336" spans="1:9" ht="20.100000000000001" customHeight="1" x14ac:dyDescent="0.2">
      <c r="A336" s="194" t="s">
        <v>994</v>
      </c>
      <c r="B336" s="199" t="s">
        <v>1197</v>
      </c>
      <c r="C336" s="200"/>
      <c r="D336" s="266"/>
      <c r="F336" s="80"/>
      <c r="H336" s="198">
        <f>H334+H335</f>
        <v>0</v>
      </c>
      <c r="I336" s="193"/>
    </row>
    <row r="337" spans="1:9" ht="20.100000000000001" customHeight="1" x14ac:dyDescent="0.2">
      <c r="A337" s="194" t="s">
        <v>995</v>
      </c>
      <c r="B337" s="195" t="str">
        <f>CONCATENATE("GASTOS GENERALES  ",ROUND(Gasto_Generales_Porcentaje*100,3)," % de ( 3 )")</f>
        <v>GASTOS GENERALES  15 % de ( 3 )</v>
      </c>
      <c r="C337" s="195"/>
      <c r="D337" s="196"/>
      <c r="E337" s="197">
        <f>Gasto_Generales_Porcentaje</f>
        <v>0.15</v>
      </c>
      <c r="F337" s="80"/>
      <c r="H337" s="198">
        <f>ROUND(Gasto_Generales_Porcentaje*H336,2)</f>
        <v>0</v>
      </c>
      <c r="I337" s="196"/>
    </row>
    <row r="338" spans="1:9" ht="20.100000000000001" customHeight="1" x14ac:dyDescent="0.2">
      <c r="A338" s="194" t="s">
        <v>996</v>
      </c>
      <c r="B338" s="195" t="str">
        <f>CONCATENATE("BENEFICIOS  ",ROUND(Beneficio*100,2)," % de ( 3 )")</f>
        <v>BENEFICIOS  10 % de ( 3 )</v>
      </c>
      <c r="C338" s="195"/>
      <c r="D338" s="196"/>
      <c r="E338" s="197">
        <f>Beneficio</f>
        <v>0.1</v>
      </c>
      <c r="F338" s="80"/>
      <c r="H338" s="198">
        <f>IF(Beneficio=0,,ROUND(Beneficio*H336,2))</f>
        <v>0</v>
      </c>
      <c r="I338" s="196"/>
    </row>
    <row r="339" spans="1:9" ht="20.100000000000001" customHeight="1" x14ac:dyDescent="0.2">
      <c r="A339" s="194">
        <v>6</v>
      </c>
      <c r="B339" s="199" t="s">
        <v>1193</v>
      </c>
      <c r="C339" s="200"/>
      <c r="D339" s="196"/>
      <c r="F339" s="80"/>
      <c r="H339" s="198">
        <f>H336+H337+H338</f>
        <v>0</v>
      </c>
      <c r="I339" s="196"/>
    </row>
    <row r="340" spans="1:9" ht="20.100000000000001" customHeight="1" x14ac:dyDescent="0.2">
      <c r="A340" s="194" t="s">
        <v>1194</v>
      </c>
      <c r="B340" s="195" t="str">
        <f>CONCATENATE("INGRESOS BRUTOS Y LOTE HOGAR  ",ROUND(Ingresos_Brutos*100,2)," % de ( 6 )")</f>
        <v>INGRESOS BRUTOS Y LOTE HOGAR  2.4 % de ( 6 )</v>
      </c>
      <c r="C340" s="195"/>
      <c r="D340" s="196"/>
      <c r="E340" s="197">
        <f>Ingresos_Brutos</f>
        <v>2.4E-2</v>
      </c>
      <c r="F340" s="80"/>
      <c r="H340" s="198">
        <f>ROUND(Ingresos_Brutos*H339,2)</f>
        <v>0</v>
      </c>
      <c r="I340" s="196"/>
    </row>
    <row r="341" spans="1:9" ht="20.100000000000001" customHeight="1" thickBot="1" x14ac:dyDescent="0.25">
      <c r="A341" s="201" t="s">
        <v>1195</v>
      </c>
      <c r="B341" s="202" t="str">
        <f>CONCATENATE("IMPUESTO AL VALOR AGREGADO ",IVA*100," % de ( 6 )")</f>
        <v>IMPUESTO AL VALOR AGREGADO 21 % de ( 6 )</v>
      </c>
      <c r="C341" s="202"/>
      <c r="D341" s="203"/>
      <c r="E341" s="204">
        <f>IVA</f>
        <v>0.21</v>
      </c>
      <c r="F341" s="205"/>
      <c r="G341" s="206"/>
      <c r="H341" s="207">
        <f>ROUND(IVA*H339,2)</f>
        <v>0</v>
      </c>
      <c r="I341" s="196"/>
    </row>
    <row r="342" spans="1:9" ht="20.100000000000001" customHeight="1" thickTop="1" x14ac:dyDescent="0.2">
      <c r="A342" s="208"/>
      <c r="B342" s="195"/>
      <c r="C342" s="195"/>
      <c r="D342" s="196"/>
      <c r="E342" s="197"/>
      <c r="F342" s="80"/>
      <c r="H342" s="209"/>
      <c r="I342" s="196"/>
    </row>
    <row r="343" spans="1:9" ht="20.100000000000001" customHeight="1" x14ac:dyDescent="0.2">
      <c r="A343" s="210"/>
      <c r="B343" s="210" t="s">
        <v>1038</v>
      </c>
      <c r="C343" s="210"/>
      <c r="D343" s="196"/>
      <c r="F343" s="80"/>
      <c r="H343" s="209">
        <f>Monto_Oferta</f>
        <v>0</v>
      </c>
      <c r="I343" s="196"/>
    </row>
    <row r="344" spans="1:9" ht="20.100000000000001" customHeight="1" x14ac:dyDescent="0.2">
      <c r="I344" s="211"/>
    </row>
    <row r="345" spans="1:9" ht="60" customHeight="1" x14ac:dyDescent="0.2">
      <c r="B345" s="323" t="str">
        <f>"El presente presupuesto asciende a la suma de: " &amp; UPPER(CONVERTIRNUM(Monto_Oferta))</f>
        <v>El presente presupuesto asciende a la suma de: CERO PESOS CON 00/100</v>
      </c>
      <c r="C345" s="323"/>
      <c r="D345" s="323"/>
      <c r="E345" s="323"/>
      <c r="F345" s="323"/>
      <c r="G345" s="323"/>
      <c r="H345" s="323"/>
      <c r="I345" s="323"/>
    </row>
    <row r="346" spans="1:9" x14ac:dyDescent="0.2">
      <c r="A346" s="81" t="s">
        <v>1012</v>
      </c>
    </row>
    <row r="509" spans="2:2" x14ac:dyDescent="0.2">
      <c r="B509" s="151">
        <v>4</v>
      </c>
    </row>
    <row r="559" spans="2:2" x14ac:dyDescent="0.2">
      <c r="B559" s="151">
        <v>4</v>
      </c>
    </row>
    <row r="609" spans="2:2" x14ac:dyDescent="0.2">
      <c r="B609" s="151">
        <v>4</v>
      </c>
    </row>
    <row r="659" spans="2:2" x14ac:dyDescent="0.2">
      <c r="B659" s="151">
        <v>4</v>
      </c>
    </row>
    <row r="709" spans="2:2" x14ac:dyDescent="0.2">
      <c r="B709" s="151">
        <v>5</v>
      </c>
    </row>
    <row r="759" spans="2:2" x14ac:dyDescent="0.2">
      <c r="B759" s="151">
        <v>5</v>
      </c>
    </row>
    <row r="809" spans="2:2" x14ac:dyDescent="0.2">
      <c r="B809" s="151">
        <v>5</v>
      </c>
    </row>
    <row r="859" spans="2:2" x14ac:dyDescent="0.2">
      <c r="B859" s="151">
        <v>5</v>
      </c>
    </row>
    <row r="909" spans="2:2" x14ac:dyDescent="0.2">
      <c r="B909" s="151">
        <v>5</v>
      </c>
    </row>
    <row r="959" spans="2:2" x14ac:dyDescent="0.2">
      <c r="B959" s="151">
        <v>5</v>
      </c>
    </row>
    <row r="1009" spans="2:2" x14ac:dyDescent="0.2">
      <c r="B1009" s="151">
        <v>5</v>
      </c>
    </row>
    <row r="1059" spans="2:2" x14ac:dyDescent="0.2">
      <c r="B1059" s="151">
        <v>5</v>
      </c>
    </row>
    <row r="1109" spans="2:2" x14ac:dyDescent="0.2">
      <c r="B1109" s="151">
        <v>5</v>
      </c>
    </row>
    <row r="1159" spans="2:2" x14ac:dyDescent="0.2">
      <c r="B1159" s="151">
        <v>5</v>
      </c>
    </row>
    <row r="1209" spans="2:2" x14ac:dyDescent="0.2">
      <c r="B1209" s="151">
        <v>5</v>
      </c>
    </row>
    <row r="1259" spans="2:2" x14ac:dyDescent="0.2">
      <c r="B1259" s="151">
        <v>5</v>
      </c>
    </row>
    <row r="1260" spans="2:2" x14ac:dyDescent="0.2">
      <c r="B1260" s="151" t="str">
        <f>CyP!A42</f>
        <v>2.2</v>
      </c>
    </row>
    <row r="1309" spans="2:2" x14ac:dyDescent="0.2">
      <c r="B1309" s="151">
        <v>5</v>
      </c>
    </row>
    <row r="1310" spans="2:2" x14ac:dyDescent="0.2">
      <c r="B1310" s="151">
        <f>CyP!A43</f>
        <v>3</v>
      </c>
    </row>
    <row r="1359" spans="2:2" x14ac:dyDescent="0.2">
      <c r="B1359" s="151">
        <v>5</v>
      </c>
    </row>
    <row r="1360" spans="2:2" x14ac:dyDescent="0.2">
      <c r="B1360" s="151" t="str">
        <f>CyP!A44</f>
        <v>3.1</v>
      </c>
    </row>
    <row r="1409" spans="2:2" x14ac:dyDescent="0.2">
      <c r="B1409" s="151">
        <v>5</v>
      </c>
    </row>
    <row r="1410" spans="2:2" x14ac:dyDescent="0.2">
      <c r="B1410" s="151" t="str">
        <f>CyP!A45</f>
        <v>3.1.1</v>
      </c>
    </row>
    <row r="1460" spans="2:2" x14ac:dyDescent="0.2">
      <c r="B1460" s="151" t="str">
        <f>CyP!A46</f>
        <v>3.1.2</v>
      </c>
    </row>
    <row r="1509" spans="2:2" x14ac:dyDescent="0.2">
      <c r="B1509" s="151">
        <v>7</v>
      </c>
    </row>
    <row r="1510" spans="2:2" x14ac:dyDescent="0.2">
      <c r="B1510" s="151" t="str">
        <f>CyP!A48</f>
        <v>3.1.4</v>
      </c>
    </row>
    <row r="1560" spans="2:2" x14ac:dyDescent="0.2">
      <c r="B1560" s="151" t="str">
        <f>CyP!A49</f>
        <v>3.1.5</v>
      </c>
    </row>
    <row r="1609" spans="2:2" x14ac:dyDescent="0.2">
      <c r="B1609" s="151">
        <v>8</v>
      </c>
    </row>
    <row r="1610" spans="2:2" x14ac:dyDescent="0.2">
      <c r="B1610" s="151" t="str">
        <f>CyP!A51</f>
        <v>3.1.7</v>
      </c>
    </row>
    <row r="1659" spans="2:2" x14ac:dyDescent="0.2">
      <c r="B1659" s="151">
        <v>8</v>
      </c>
    </row>
    <row r="1660" spans="2:2" x14ac:dyDescent="0.2">
      <c r="B1660" s="151" t="str">
        <f>CyP!A52</f>
        <v>3.1.8</v>
      </c>
    </row>
    <row r="1709" spans="2:2" x14ac:dyDescent="0.2">
      <c r="B1709" s="151">
        <v>8</v>
      </c>
    </row>
    <row r="1710" spans="2:2" x14ac:dyDescent="0.2">
      <c r="B1710" s="151" t="str">
        <f>CyP!A53</f>
        <v>3.1.9</v>
      </c>
    </row>
    <row r="1759" spans="2:2" x14ac:dyDescent="0.2">
      <c r="B1759" s="151">
        <v>8</v>
      </c>
    </row>
    <row r="1760" spans="2:2" x14ac:dyDescent="0.2">
      <c r="B1760" s="151" t="str">
        <f>CyP!A54</f>
        <v>3.1.10</v>
      </c>
    </row>
    <row r="1809" spans="2:2" x14ac:dyDescent="0.2">
      <c r="B1809" s="151">
        <v>8</v>
      </c>
    </row>
    <row r="1810" spans="2:2" x14ac:dyDescent="0.2">
      <c r="B1810" s="151" t="str">
        <f>CyP!A55</f>
        <v>3.2</v>
      </c>
    </row>
    <row r="1860" spans="2:2" x14ac:dyDescent="0.2">
      <c r="B1860" s="151" t="str">
        <f>CyP!A56</f>
        <v>3.2.1</v>
      </c>
    </row>
    <row r="1910" spans="2:2" x14ac:dyDescent="0.2">
      <c r="B1910" s="151" t="str">
        <f>CyP!A57</f>
        <v>3.2.2</v>
      </c>
    </row>
    <row r="1960" spans="2:2" x14ac:dyDescent="0.2">
      <c r="B1960" s="151" t="str">
        <f>CyP!A58</f>
        <v>3.2.4</v>
      </c>
    </row>
    <row r="2009" spans="2:2" x14ac:dyDescent="0.2">
      <c r="B2009" s="151">
        <v>12</v>
      </c>
    </row>
    <row r="2010" spans="2:2" x14ac:dyDescent="0.2">
      <c r="B2010" s="151" t="str">
        <f>CyP!A60</f>
        <v>4.1</v>
      </c>
    </row>
    <row r="2059" spans="2:2" x14ac:dyDescent="0.2">
      <c r="B2059" s="151">
        <v>12</v>
      </c>
    </row>
    <row r="2060" spans="2:2" x14ac:dyDescent="0.2">
      <c r="B2060" s="151" t="str">
        <f>CyP!A61</f>
        <v>4.1.3</v>
      </c>
    </row>
    <row r="2109" spans="2:2" x14ac:dyDescent="0.2">
      <c r="B2109" s="151">
        <v>12</v>
      </c>
    </row>
    <row r="2110" spans="2:2" x14ac:dyDescent="0.2">
      <c r="B2110" s="151" t="str">
        <f>CyP!A62</f>
        <v>4.2</v>
      </c>
    </row>
    <row r="2159" spans="2:2" x14ac:dyDescent="0.2">
      <c r="B2159" s="151">
        <v>12</v>
      </c>
    </row>
    <row r="2160" spans="2:2" x14ac:dyDescent="0.2">
      <c r="B2160" s="151" t="str">
        <f>CyP!A63</f>
        <v>4.2.2</v>
      </c>
    </row>
    <row r="2209" spans="2:2" x14ac:dyDescent="0.2">
      <c r="B2209" s="151">
        <v>12</v>
      </c>
    </row>
    <row r="2210" spans="2:2" x14ac:dyDescent="0.2">
      <c r="B2210" s="151" t="str">
        <f>CyP!A64</f>
        <v>4.4</v>
      </c>
    </row>
    <row r="2259" spans="2:2" x14ac:dyDescent="0.2">
      <c r="B2259" s="151">
        <v>13</v>
      </c>
    </row>
    <row r="2260" spans="2:2" x14ac:dyDescent="0.2">
      <c r="B2260" s="151" t="str">
        <f>CyP!A66</f>
        <v>4.5</v>
      </c>
    </row>
    <row r="2309" spans="2:2" x14ac:dyDescent="0.2">
      <c r="B2309" s="151">
        <v>13</v>
      </c>
    </row>
    <row r="2310" spans="2:2" x14ac:dyDescent="0.2">
      <c r="B2310" s="151" t="str">
        <f>CyP!A67</f>
        <v>4.5.1</v>
      </c>
    </row>
  </sheetData>
  <mergeCells count="322">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45:I34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8:C318"/>
    <mergeCell ref="B319:C319"/>
    <mergeCell ref="B320:C320"/>
    <mergeCell ref="B300:C300"/>
    <mergeCell ref="B301:C301"/>
    <mergeCell ref="B302:C302"/>
    <mergeCell ref="B303:C303"/>
    <mergeCell ref="B304:C304"/>
    <mergeCell ref="B305:C305"/>
    <mergeCell ref="B306:C306"/>
    <mergeCell ref="B307:C307"/>
    <mergeCell ref="B308:C308"/>
    <mergeCell ref="B317:C317"/>
    <mergeCell ref="B326:C326"/>
    <mergeCell ref="B327:C327"/>
    <mergeCell ref="B328:C328"/>
    <mergeCell ref="B329:C329"/>
    <mergeCell ref="B330:C330"/>
  </mergeCells>
  <conditionalFormatting sqref="A337:D343 I344">
    <cfRule type="expression" dxfId="122" priority="281" stopIfTrue="1">
      <formula>#REF!=1</formula>
    </cfRule>
  </conditionalFormatting>
  <conditionalFormatting sqref="A18:A331">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31:C331 E103:E330 B19:B330">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36:D336 B337:C338 B340:C343 A338 A340">
    <cfRule type="expression" dxfId="115" priority="288" stopIfTrue="1">
      <formula>#REF!=1</formula>
    </cfRule>
  </conditionalFormatting>
  <conditionalFormatting sqref="D336:D343 B336:C338 B340:C343 A336:A343 F336:F343 H337:I338 H340:I343 I339 I336">
    <cfRule type="expression" dxfId="114" priority="289" stopIfTrue="1">
      <formula>#REF!=1</formula>
    </cfRule>
  </conditionalFormatting>
  <conditionalFormatting sqref="I337">
    <cfRule type="expression" dxfId="113" priority="279" stopIfTrue="1">
      <formula>#REF!=1</formula>
    </cfRule>
  </conditionalFormatting>
  <conditionalFormatting sqref="I339">
    <cfRule type="expression" dxfId="112" priority="278" stopIfTrue="1">
      <formula>#REF!=1</formula>
    </cfRule>
  </conditionalFormatting>
  <conditionalFormatting sqref="I341:I342">
    <cfRule type="expression" dxfId="111" priority="277" stopIfTrue="1">
      <formula>#REF!=1</formula>
    </cfRule>
  </conditionalFormatting>
  <conditionalFormatting sqref="I343">
    <cfRule type="expression" dxfId="110" priority="276" stopIfTrue="1">
      <formula>#REF!=1</formula>
    </cfRule>
  </conditionalFormatting>
  <conditionalFormatting sqref="I340">
    <cfRule type="expression" dxfId="109" priority="275" stopIfTrue="1">
      <formula>#REF!=1</formula>
    </cfRule>
  </conditionalFormatting>
  <conditionalFormatting sqref="I338">
    <cfRule type="expression" dxfId="108" priority="274" stopIfTrue="1">
      <formula>#REF!=1</formula>
    </cfRule>
  </conditionalFormatting>
  <conditionalFormatting sqref="A336 A338 A340">
    <cfRule type="expression" dxfId="107" priority="273" stopIfTrue="1">
      <formula>#REF!=1</formula>
    </cfRule>
  </conditionalFormatting>
  <conditionalFormatting sqref="B336:C336">
    <cfRule type="expression" dxfId="106" priority="272" stopIfTrue="1">
      <formula>#REF!=1</formula>
    </cfRule>
  </conditionalFormatting>
  <conditionalFormatting sqref="B339:C339">
    <cfRule type="expression" dxfId="105" priority="271" stopIfTrue="1">
      <formula>#REF!=1</formula>
    </cfRule>
  </conditionalFormatting>
  <conditionalFormatting sqref="B341:C342">
    <cfRule type="expression" dxfId="104" priority="270" stopIfTrue="1">
      <formula>#REF!=1</formula>
    </cfRule>
  </conditionalFormatting>
  <conditionalFormatting sqref="A337 A339 A341:A342">
    <cfRule type="expression" dxfId="103" priority="269" stopIfTrue="1">
      <formula>#REF!=1</formula>
    </cfRule>
  </conditionalFormatting>
  <conditionalFormatting sqref="A337 A339 A341:A342">
    <cfRule type="expression" dxfId="102" priority="268" stopIfTrue="1">
      <formula>#REF!=1</formula>
    </cfRule>
  </conditionalFormatting>
  <conditionalFormatting sqref="B340:C340">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32">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39">
    <cfRule type="expression" dxfId="94" priority="11" stopIfTrue="1">
      <formula>#REF!=1</formula>
    </cfRule>
  </conditionalFormatting>
  <conditionalFormatting sqref="H336">
    <cfRule type="expression" dxfId="93" priority="10" stopIfTrue="1">
      <formula>#REF!=1</formula>
    </cfRule>
  </conditionalFormatting>
  <conditionalFormatting sqref="A334:D335">
    <cfRule type="expression" dxfId="92" priority="5" stopIfTrue="1">
      <formula>#REF!=1</formula>
    </cfRule>
  </conditionalFormatting>
  <conditionalFormatting sqref="A334:D335 F334:F335 I334:I335 A336">
    <cfRule type="expression" dxfId="91" priority="6" stopIfTrue="1">
      <formula>#REF!=1</formula>
    </cfRule>
  </conditionalFormatting>
  <conditionalFormatting sqref="A334:A336">
    <cfRule type="expression" dxfId="90" priority="4" stopIfTrue="1">
      <formula>#REF!=1</formula>
    </cfRule>
  </conditionalFormatting>
  <conditionalFormatting sqref="B334:C335">
    <cfRule type="expression" dxfId="89" priority="3" stopIfTrue="1">
      <formula>#REF!=1</formula>
    </cfRule>
  </conditionalFormatting>
  <conditionalFormatting sqref="H334">
    <cfRule type="expression" dxfId="88" priority="2" stopIfTrue="1">
      <formula>#REF!=1</formula>
    </cfRule>
  </conditionalFormatting>
  <conditionalFormatting sqref="H335">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1649"/>
  <sheetViews>
    <sheetView showGridLines="0" showZeros="0" view="pageBreakPreview" topLeftCell="B11641" zoomScale="120" zoomScaleNormal="120" zoomScaleSheetLayoutView="120" workbookViewId="0">
      <selection activeCell="C11652" sqref="C11652"/>
    </sheetView>
  </sheetViews>
  <sheetFormatPr baseColWidth="10" defaultColWidth="11.42578125" defaultRowHeight="24" customHeight="1" x14ac:dyDescent="0.2"/>
  <cols>
    <col min="1" max="1" width="15.7109375" style="89" customWidth="1"/>
    <col min="2" max="2" width="20.7109375" style="89" customWidth="1"/>
    <col min="3" max="3" width="43.7109375" style="89" customWidth="1"/>
    <col min="4" max="4" width="10.7109375" style="89" customWidth="1"/>
    <col min="5" max="5" width="12.7109375" style="89" customWidth="1"/>
    <col min="6" max="7" width="15.7109375" style="96" customWidth="1"/>
    <col min="8" max="123" width="11.42578125" style="224"/>
    <col min="124" max="16384" width="11.42578125" style="89"/>
  </cols>
  <sheetData>
    <row r="1" spans="1:123" ht="24" customHeight="1" x14ac:dyDescent="0.2">
      <c r="A1" s="269" t="s">
        <v>37</v>
      </c>
      <c r="B1" s="270"/>
      <c r="C1" s="270"/>
      <c r="D1" s="270"/>
      <c r="E1" s="270"/>
      <c r="F1" s="270"/>
      <c r="G1" s="271"/>
    </row>
    <row r="2" spans="1:123" ht="24" customHeight="1" x14ac:dyDescent="0.2">
      <c r="A2" s="272" t="s">
        <v>602</v>
      </c>
      <c r="B2" s="90" t="str">
        <f>Comitente</f>
        <v>SUBSECRETARIA DE ARQUITECTURA</v>
      </c>
      <c r="C2" s="86"/>
      <c r="D2" s="91"/>
      <c r="E2" s="91"/>
      <c r="F2" s="92"/>
      <c r="G2" s="273"/>
    </row>
    <row r="3" spans="1:123" ht="24" customHeight="1" x14ac:dyDescent="0.2">
      <c r="A3" s="272" t="s">
        <v>603</v>
      </c>
      <c r="B3" s="90">
        <f>Contratista</f>
        <v>0</v>
      </c>
      <c r="C3" s="87"/>
      <c r="D3" s="87"/>
      <c r="E3" s="87"/>
      <c r="F3" s="93"/>
      <c r="G3" s="274"/>
    </row>
    <row r="4" spans="1:123" ht="24" customHeight="1" x14ac:dyDescent="0.2">
      <c r="A4" s="272" t="s">
        <v>24</v>
      </c>
      <c r="B4" s="90" t="str">
        <f>Obra</f>
        <v>ESCUELA SECUNDARIA ULLUM</v>
      </c>
      <c r="C4" s="87"/>
      <c r="D4" s="87"/>
      <c r="E4" s="87"/>
      <c r="F4" s="93" t="s">
        <v>38</v>
      </c>
      <c r="G4" s="275">
        <f>Fecha_Base</f>
        <v>0</v>
      </c>
    </row>
    <row r="5" spans="1:123" ht="24" customHeight="1" x14ac:dyDescent="0.2">
      <c r="A5" s="276" t="s">
        <v>601</v>
      </c>
      <c r="B5" s="88" t="str">
        <f>Ubicación</f>
        <v>ULLUM - SAN JUAN</v>
      </c>
      <c r="C5" s="88"/>
      <c r="D5" s="94"/>
      <c r="E5" s="95"/>
      <c r="G5" s="277"/>
    </row>
    <row r="6" spans="1:123" ht="24" customHeight="1" x14ac:dyDescent="0.2">
      <c r="A6" s="276" t="s">
        <v>39</v>
      </c>
      <c r="B6" s="97">
        <f>IFERROR(VALUE(LEFT(B7,FIND(".",B7)-1)),"")</f>
        <v>1</v>
      </c>
      <c r="C6" s="89" t="str">
        <f>IFERROR(VLOOKUP(B6,Tabla_CyP,2,FALSE),"")</f>
        <v xml:space="preserve"> TRABAJOS PREPARATORIOS</v>
      </c>
      <c r="E6" s="95"/>
      <c r="G6" s="277"/>
    </row>
    <row r="7" spans="1:123" ht="24" customHeight="1" x14ac:dyDescent="0.2">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
      <c r="A8" s="276"/>
      <c r="B8" s="88"/>
      <c r="D8" s="94"/>
      <c r="E8" s="95"/>
      <c r="G8" s="277"/>
    </row>
    <row r="9" spans="1:123" ht="24" customHeight="1" x14ac:dyDescent="0.2">
      <c r="A9" s="331" t="s">
        <v>507</v>
      </c>
      <c r="B9" s="332"/>
      <c r="C9" s="333" t="s">
        <v>0</v>
      </c>
      <c r="D9" s="333" t="s">
        <v>27</v>
      </c>
      <c r="E9" s="335" t="s">
        <v>28</v>
      </c>
      <c r="F9" s="337" t="s">
        <v>29</v>
      </c>
      <c r="G9" s="337" t="s">
        <v>30</v>
      </c>
    </row>
    <row r="10" spans="1:123" s="94" customFormat="1" ht="24" customHeight="1" x14ac:dyDescent="0.2">
      <c r="A10" s="99" t="s">
        <v>508</v>
      </c>
      <c r="B10" s="99" t="s">
        <v>509</v>
      </c>
      <c r="C10" s="334"/>
      <c r="D10" s="334"/>
      <c r="E10" s="336"/>
      <c r="F10" s="338"/>
      <c r="G10" s="338"/>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
      <c r="A11" s="279"/>
      <c r="B11" s="100"/>
      <c r="C11" s="138" t="s">
        <v>604</v>
      </c>
      <c r="D11" s="101"/>
      <c r="E11" s="102"/>
      <c r="F11" s="103"/>
      <c r="G11" s="280"/>
    </row>
    <row r="12" spans="1:123" s="224" customFormat="1" ht="24" customHeight="1" x14ac:dyDescent="0.2">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
      <c r="A14" s="219" t="str">
        <f t="shared" si="0"/>
        <v/>
      </c>
      <c r="B14" s="217" t="str">
        <f t="shared" si="3"/>
        <v/>
      </c>
      <c r="C14" s="218"/>
      <c r="D14" s="219" t="str">
        <f t="shared" si="1"/>
        <v/>
      </c>
      <c r="E14" s="220"/>
      <c r="F14" s="221">
        <f t="shared" si="2"/>
        <v>0</v>
      </c>
      <c r="G14" s="281">
        <f t="shared" si="4"/>
        <v>0</v>
      </c>
    </row>
    <row r="15" spans="1:123" s="224" customFormat="1" ht="24" customHeight="1" x14ac:dyDescent="0.2">
      <c r="A15" s="219" t="str">
        <f t="shared" si="0"/>
        <v/>
      </c>
      <c r="B15" s="217" t="str">
        <f t="shared" si="3"/>
        <v/>
      </c>
      <c r="C15" s="218"/>
      <c r="D15" s="219" t="str">
        <f t="shared" si="1"/>
        <v/>
      </c>
      <c r="E15" s="220"/>
      <c r="F15" s="221">
        <f t="shared" si="2"/>
        <v>0</v>
      </c>
      <c r="G15" s="281">
        <f t="shared" si="4"/>
        <v>0</v>
      </c>
    </row>
    <row r="16" spans="1:123" s="224" customFormat="1" ht="24" customHeight="1" x14ac:dyDescent="0.2">
      <c r="A16" s="219" t="str">
        <f t="shared" si="0"/>
        <v/>
      </c>
      <c r="B16" s="217" t="str">
        <f t="shared" si="3"/>
        <v/>
      </c>
      <c r="C16" s="218"/>
      <c r="D16" s="219" t="str">
        <f t="shared" si="1"/>
        <v/>
      </c>
      <c r="E16" s="220"/>
      <c r="F16" s="221">
        <f t="shared" si="2"/>
        <v>0</v>
      </c>
      <c r="G16" s="281">
        <f t="shared" si="4"/>
        <v>0</v>
      </c>
    </row>
    <row r="17" spans="1:7" s="224" customFormat="1" ht="24" customHeight="1" x14ac:dyDescent="0.2">
      <c r="A17" s="219" t="str">
        <f t="shared" si="0"/>
        <v/>
      </c>
      <c r="B17" s="217" t="str">
        <f t="shared" si="3"/>
        <v/>
      </c>
      <c r="C17" s="218"/>
      <c r="D17" s="219" t="str">
        <f t="shared" si="1"/>
        <v/>
      </c>
      <c r="E17" s="220"/>
      <c r="F17" s="221">
        <f t="shared" si="2"/>
        <v>0</v>
      </c>
      <c r="G17" s="281">
        <f t="shared" si="4"/>
        <v>0</v>
      </c>
    </row>
    <row r="18" spans="1:7" s="224" customFormat="1" ht="24" customHeight="1" x14ac:dyDescent="0.2">
      <c r="A18" s="219" t="str">
        <f t="shared" si="0"/>
        <v/>
      </c>
      <c r="B18" s="217" t="str">
        <f t="shared" si="3"/>
        <v/>
      </c>
      <c r="C18" s="218"/>
      <c r="D18" s="219" t="str">
        <f t="shared" si="1"/>
        <v/>
      </c>
      <c r="E18" s="220"/>
      <c r="F18" s="221">
        <f t="shared" si="2"/>
        <v>0</v>
      </c>
      <c r="G18" s="281">
        <f t="shared" si="4"/>
        <v>0</v>
      </c>
    </row>
    <row r="19" spans="1:7" s="224" customFormat="1" ht="24" customHeight="1" x14ac:dyDescent="0.2">
      <c r="A19" s="219" t="str">
        <f t="shared" si="0"/>
        <v/>
      </c>
      <c r="B19" s="217" t="str">
        <f t="shared" si="3"/>
        <v/>
      </c>
      <c r="C19" s="218"/>
      <c r="D19" s="219" t="str">
        <f t="shared" si="1"/>
        <v/>
      </c>
      <c r="E19" s="220"/>
      <c r="F19" s="221">
        <f t="shared" si="2"/>
        <v>0</v>
      </c>
      <c r="G19" s="281">
        <f t="shared" si="4"/>
        <v>0</v>
      </c>
    </row>
    <row r="20" spans="1:7" s="224" customFormat="1" ht="24" customHeight="1" x14ac:dyDescent="0.2">
      <c r="A20" s="219" t="str">
        <f t="shared" si="0"/>
        <v/>
      </c>
      <c r="B20" s="217" t="str">
        <f t="shared" si="3"/>
        <v/>
      </c>
      <c r="C20" s="218"/>
      <c r="D20" s="219" t="str">
        <f t="shared" si="1"/>
        <v/>
      </c>
      <c r="E20" s="220"/>
      <c r="F20" s="221">
        <f t="shared" si="2"/>
        <v>0</v>
      </c>
      <c r="G20" s="281">
        <f t="shared" si="4"/>
        <v>0</v>
      </c>
    </row>
    <row r="21" spans="1:7" s="224" customFormat="1" ht="24" customHeight="1" x14ac:dyDescent="0.2">
      <c r="A21" s="219" t="str">
        <f t="shared" si="0"/>
        <v/>
      </c>
      <c r="B21" s="217" t="str">
        <f t="shared" si="3"/>
        <v/>
      </c>
      <c r="C21" s="218"/>
      <c r="D21" s="219" t="str">
        <f t="shared" si="1"/>
        <v/>
      </c>
      <c r="E21" s="220"/>
      <c r="F21" s="221">
        <f t="shared" si="2"/>
        <v>0</v>
      </c>
      <c r="G21" s="281">
        <f t="shared" si="4"/>
        <v>0</v>
      </c>
    </row>
    <row r="22" spans="1:7" s="224" customFormat="1" ht="24" customHeight="1" x14ac:dyDescent="0.2">
      <c r="A22" s="219" t="str">
        <f t="shared" si="0"/>
        <v/>
      </c>
      <c r="B22" s="217" t="str">
        <f t="shared" si="3"/>
        <v/>
      </c>
      <c r="C22" s="218"/>
      <c r="D22" s="219" t="str">
        <f t="shared" si="1"/>
        <v/>
      </c>
      <c r="E22" s="220"/>
      <c r="F22" s="221">
        <f t="shared" si="2"/>
        <v>0</v>
      </c>
      <c r="G22" s="281">
        <f t="shared" si="4"/>
        <v>0</v>
      </c>
    </row>
    <row r="23" spans="1:7" s="224" customFormat="1" ht="24" customHeight="1" x14ac:dyDescent="0.2">
      <c r="A23" s="219" t="str">
        <f t="shared" si="0"/>
        <v/>
      </c>
      <c r="B23" s="217" t="str">
        <f t="shared" si="3"/>
        <v/>
      </c>
      <c r="C23" s="218"/>
      <c r="D23" s="219" t="str">
        <f t="shared" si="1"/>
        <v/>
      </c>
      <c r="E23" s="220"/>
      <c r="F23" s="221">
        <f t="shared" si="2"/>
        <v>0</v>
      </c>
      <c r="G23" s="281">
        <f t="shared" si="4"/>
        <v>0</v>
      </c>
    </row>
    <row r="24" spans="1:7" s="224" customFormat="1" ht="24" customHeight="1" x14ac:dyDescent="0.2">
      <c r="A24" s="219" t="str">
        <f t="shared" si="0"/>
        <v/>
      </c>
      <c r="B24" s="217" t="str">
        <f t="shared" si="3"/>
        <v/>
      </c>
      <c r="C24" s="218"/>
      <c r="D24" s="219" t="str">
        <f t="shared" si="1"/>
        <v/>
      </c>
      <c r="E24" s="220"/>
      <c r="F24" s="221">
        <f t="shared" si="2"/>
        <v>0</v>
      </c>
      <c r="G24" s="281">
        <f t="shared" si="4"/>
        <v>0</v>
      </c>
    </row>
    <row r="25" spans="1:7" s="224" customFormat="1" ht="24" customHeight="1" x14ac:dyDescent="0.2">
      <c r="A25" s="219" t="str">
        <f t="shared" si="0"/>
        <v/>
      </c>
      <c r="B25" s="217" t="str">
        <f t="shared" si="3"/>
        <v/>
      </c>
      <c r="C25" s="218"/>
      <c r="D25" s="219" t="str">
        <f t="shared" si="1"/>
        <v/>
      </c>
      <c r="E25" s="220"/>
      <c r="F25" s="222">
        <f t="shared" si="2"/>
        <v>0</v>
      </c>
      <c r="G25" s="281">
        <f t="shared" si="4"/>
        <v>0</v>
      </c>
    </row>
    <row r="26" spans="1:7" ht="24" customHeight="1" x14ac:dyDescent="0.2">
      <c r="A26" s="282"/>
      <c r="D26" s="94"/>
      <c r="E26" s="95"/>
      <c r="F26" s="268" t="s">
        <v>31</v>
      </c>
      <c r="G26" s="283">
        <f>SUBTOTAL(9,G12:G25)</f>
        <v>0</v>
      </c>
    </row>
    <row r="27" spans="1:7" ht="24" customHeight="1" x14ac:dyDescent="0.2">
      <c r="A27" s="282"/>
      <c r="C27" s="104" t="s">
        <v>605</v>
      </c>
      <c r="D27" s="94"/>
      <c r="E27" s="95"/>
      <c r="G27" s="284"/>
    </row>
    <row r="28" spans="1:7" s="224" customFormat="1" ht="24" customHeight="1" x14ac:dyDescent="0.2">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
      <c r="A29" s="219" t="str">
        <f t="shared" si="5"/>
        <v/>
      </c>
      <c r="B29" s="217">
        <f t="shared" si="6"/>
        <v>0</v>
      </c>
      <c r="C29" s="218"/>
      <c r="D29" s="219" t="str">
        <f t="shared" si="7"/>
        <v/>
      </c>
      <c r="E29" s="220"/>
      <c r="F29" s="223">
        <f t="shared" si="8"/>
        <v>0</v>
      </c>
      <c r="G29" s="281">
        <f>ROUND(E29*F29,2)</f>
        <v>0</v>
      </c>
    </row>
    <row r="30" spans="1:7" s="224" customFormat="1" ht="24" customHeight="1" x14ac:dyDescent="0.2">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
      <c r="A31" s="219" t="str">
        <f t="shared" si="5"/>
        <v/>
      </c>
      <c r="B31" s="217">
        <f t="shared" si="6"/>
        <v>0</v>
      </c>
      <c r="C31" s="218"/>
      <c r="D31" s="219" t="str">
        <f t="shared" si="7"/>
        <v/>
      </c>
      <c r="E31" s="220"/>
      <c r="F31" s="223">
        <f t="shared" si="8"/>
        <v>0</v>
      </c>
      <c r="G31" s="281">
        <f t="shared" si="9"/>
        <v>0</v>
      </c>
    </row>
    <row r="32" spans="1:7" s="224" customFormat="1" ht="24" customHeight="1" x14ac:dyDescent="0.2">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
      <c r="A33" s="219" t="str">
        <f t="shared" si="5"/>
        <v/>
      </c>
      <c r="B33" s="217">
        <f t="shared" si="6"/>
        <v>0</v>
      </c>
      <c r="C33" s="218"/>
      <c r="D33" s="219" t="str">
        <f t="shared" si="10"/>
        <v/>
      </c>
      <c r="E33" s="220"/>
      <c r="F33" s="221">
        <f t="shared" si="8"/>
        <v>0</v>
      </c>
      <c r="G33" s="281">
        <f t="shared" si="9"/>
        <v>0</v>
      </c>
    </row>
    <row r="34" spans="1:7" s="224" customFormat="1" ht="24" customHeight="1" x14ac:dyDescent="0.2">
      <c r="A34" s="219" t="str">
        <f t="shared" si="5"/>
        <v/>
      </c>
      <c r="B34" s="217">
        <f t="shared" si="6"/>
        <v>0</v>
      </c>
      <c r="C34" s="218"/>
      <c r="D34" s="219" t="str">
        <f t="shared" si="10"/>
        <v/>
      </c>
      <c r="E34" s="220"/>
      <c r="F34" s="221">
        <f t="shared" si="8"/>
        <v>0</v>
      </c>
      <c r="G34" s="281">
        <f t="shared" si="9"/>
        <v>0</v>
      </c>
    </row>
    <row r="35" spans="1:7" s="224" customFormat="1" ht="24" customHeight="1" x14ac:dyDescent="0.2">
      <c r="A35" s="219" t="str">
        <f t="shared" si="5"/>
        <v/>
      </c>
      <c r="B35" s="217">
        <f t="shared" si="6"/>
        <v>0</v>
      </c>
      <c r="C35" s="218"/>
      <c r="D35" s="219" t="str">
        <f t="shared" si="10"/>
        <v/>
      </c>
      <c r="E35" s="220"/>
      <c r="F35" s="221">
        <f t="shared" si="8"/>
        <v>0</v>
      </c>
      <c r="G35" s="281">
        <f t="shared" si="9"/>
        <v>0</v>
      </c>
    </row>
    <row r="36" spans="1:7" ht="24" customHeight="1" x14ac:dyDescent="0.2">
      <c r="A36" s="282"/>
      <c r="D36" s="94"/>
      <c r="E36" s="95"/>
      <c r="F36" s="268" t="s">
        <v>32</v>
      </c>
      <c r="G36" s="283">
        <f>SUBTOTAL(9,G28:G35)</f>
        <v>0</v>
      </c>
    </row>
    <row r="37" spans="1:7" ht="24" customHeight="1" x14ac:dyDescent="0.2">
      <c r="A37" s="282"/>
      <c r="C37" s="104" t="s">
        <v>606</v>
      </c>
      <c r="D37" s="94"/>
      <c r="E37" s="95"/>
      <c r="G37" s="284"/>
    </row>
    <row r="38" spans="1:7" s="224" customFormat="1" ht="24" customHeight="1" x14ac:dyDescent="0.2">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
      <c r="A39" s="219" t="str">
        <f t="shared" si="11"/>
        <v/>
      </c>
      <c r="B39" s="217" t="str">
        <f t="shared" si="12"/>
        <v/>
      </c>
      <c r="C39" s="218"/>
      <c r="D39" s="219" t="str">
        <f t="shared" si="13"/>
        <v/>
      </c>
      <c r="E39" s="220"/>
      <c r="F39" s="221">
        <f t="shared" si="14"/>
        <v>0</v>
      </c>
      <c r="G39" s="281">
        <f t="shared" si="15"/>
        <v>0</v>
      </c>
    </row>
    <row r="40" spans="1:7" s="224" customFormat="1" ht="24" customHeight="1" x14ac:dyDescent="0.2">
      <c r="A40" s="219" t="str">
        <f t="shared" si="11"/>
        <v/>
      </c>
      <c r="B40" s="217" t="str">
        <f t="shared" si="12"/>
        <v/>
      </c>
      <c r="C40" s="218"/>
      <c r="D40" s="219" t="str">
        <f t="shared" si="13"/>
        <v/>
      </c>
      <c r="E40" s="220"/>
      <c r="F40" s="221">
        <f t="shared" si="14"/>
        <v>0</v>
      </c>
      <c r="G40" s="281">
        <f t="shared" si="15"/>
        <v>0</v>
      </c>
    </row>
    <row r="41" spans="1:7" s="224" customFormat="1" ht="24" customHeight="1" x14ac:dyDescent="0.2">
      <c r="A41" s="219" t="str">
        <f t="shared" si="11"/>
        <v/>
      </c>
      <c r="B41" s="217" t="str">
        <f t="shared" si="12"/>
        <v/>
      </c>
      <c r="C41" s="218"/>
      <c r="D41" s="219" t="str">
        <f t="shared" si="13"/>
        <v/>
      </c>
      <c r="E41" s="220"/>
      <c r="F41" s="221">
        <f t="shared" si="14"/>
        <v>0</v>
      </c>
      <c r="G41" s="281">
        <f t="shared" si="15"/>
        <v>0</v>
      </c>
    </row>
    <row r="42" spans="1:7" s="224" customFormat="1" ht="24" customHeight="1" x14ac:dyDescent="0.2">
      <c r="A42" s="219" t="str">
        <f t="shared" si="11"/>
        <v/>
      </c>
      <c r="B42" s="217" t="str">
        <f t="shared" si="12"/>
        <v/>
      </c>
      <c r="C42" s="218"/>
      <c r="D42" s="219" t="str">
        <f t="shared" si="13"/>
        <v/>
      </c>
      <c r="E42" s="220"/>
      <c r="F42" s="221">
        <f t="shared" si="14"/>
        <v>0</v>
      </c>
      <c r="G42" s="281">
        <f t="shared" si="15"/>
        <v>0</v>
      </c>
    </row>
    <row r="43" spans="1:7" s="224" customFormat="1" ht="24" customHeight="1" x14ac:dyDescent="0.2">
      <c r="A43" s="219" t="str">
        <f t="shared" si="11"/>
        <v/>
      </c>
      <c r="B43" s="217" t="str">
        <f t="shared" si="12"/>
        <v/>
      </c>
      <c r="C43" s="218"/>
      <c r="D43" s="219" t="str">
        <f t="shared" si="13"/>
        <v/>
      </c>
      <c r="E43" s="220"/>
      <c r="F43" s="221">
        <f t="shared" si="14"/>
        <v>0</v>
      </c>
      <c r="G43" s="281">
        <f t="shared" si="15"/>
        <v>0</v>
      </c>
    </row>
    <row r="44" spans="1:7" s="224" customFormat="1" ht="24" customHeight="1" x14ac:dyDescent="0.2">
      <c r="A44" s="219" t="str">
        <f t="shared" si="11"/>
        <v/>
      </c>
      <c r="B44" s="217" t="str">
        <f t="shared" si="12"/>
        <v/>
      </c>
      <c r="C44" s="218"/>
      <c r="D44" s="219" t="str">
        <f t="shared" si="13"/>
        <v/>
      </c>
      <c r="E44" s="220"/>
      <c r="F44" s="221">
        <f t="shared" si="14"/>
        <v>0</v>
      </c>
      <c r="G44" s="281">
        <f t="shared" si="15"/>
        <v>0</v>
      </c>
    </row>
    <row r="45" spans="1:7" s="224" customFormat="1" ht="24" customHeight="1" x14ac:dyDescent="0.2">
      <c r="A45" s="219" t="str">
        <f t="shared" si="11"/>
        <v/>
      </c>
      <c r="B45" s="217" t="str">
        <f t="shared" si="12"/>
        <v/>
      </c>
      <c r="C45" s="218"/>
      <c r="D45" s="219" t="str">
        <f t="shared" si="13"/>
        <v/>
      </c>
      <c r="E45" s="220"/>
      <c r="F45" s="221">
        <f t="shared" si="14"/>
        <v>0</v>
      </c>
      <c r="G45" s="281">
        <f t="shared" si="15"/>
        <v>0</v>
      </c>
    </row>
    <row r="46" spans="1:7" s="224" customFormat="1" ht="24" customHeight="1" x14ac:dyDescent="0.2">
      <c r="A46" s="219" t="str">
        <f t="shared" si="11"/>
        <v/>
      </c>
      <c r="B46" s="217" t="str">
        <f t="shared" si="12"/>
        <v/>
      </c>
      <c r="C46" s="218"/>
      <c r="D46" s="219" t="str">
        <f t="shared" si="13"/>
        <v/>
      </c>
      <c r="E46" s="220"/>
      <c r="F46" s="221">
        <f t="shared" si="14"/>
        <v>0</v>
      </c>
      <c r="G46" s="281">
        <f t="shared" si="15"/>
        <v>0</v>
      </c>
    </row>
    <row r="47" spans="1:7" ht="24" customHeight="1" x14ac:dyDescent="0.2">
      <c r="A47" s="285"/>
      <c r="B47" s="94"/>
      <c r="D47" s="94"/>
      <c r="E47" s="95"/>
      <c r="F47" s="268" t="s">
        <v>33</v>
      </c>
      <c r="G47" s="283">
        <f>SUBTOTAL(9,G38:G46)</f>
        <v>0</v>
      </c>
    </row>
    <row r="48" spans="1:7" ht="24" customHeight="1" x14ac:dyDescent="0.2">
      <c r="A48" s="286"/>
      <c r="B48" s="94"/>
      <c r="D48" s="94"/>
      <c r="E48" s="95"/>
      <c r="G48" s="284"/>
    </row>
    <row r="49" spans="1:123" ht="24" customHeight="1" x14ac:dyDescent="0.2">
      <c r="A49" s="287" t="str">
        <f>B7</f>
        <v>1.1.1</v>
      </c>
      <c r="B49" s="288" t="str">
        <f>C7</f>
        <v>Preparación y limpieza.</v>
      </c>
      <c r="C49" s="101"/>
      <c r="D49" s="101" t="s">
        <v>34</v>
      </c>
      <c r="E49" s="102"/>
      <c r="F49" s="290" t="s">
        <v>35</v>
      </c>
      <c r="G49" s="289">
        <f>SUBTOTAL(9,G12:G48)</f>
        <v>0</v>
      </c>
    </row>
    <row r="51" spans="1:123" ht="24" customHeight="1" x14ac:dyDescent="0.2">
      <c r="A51" s="269" t="s">
        <v>37</v>
      </c>
      <c r="B51" s="270"/>
      <c r="C51" s="270"/>
      <c r="D51" s="270"/>
      <c r="E51" s="270"/>
      <c r="F51" s="270"/>
      <c r="G51" s="271"/>
    </row>
    <row r="52" spans="1:123" ht="24" customHeight="1" x14ac:dyDescent="0.2">
      <c r="A52" s="272" t="s">
        <v>602</v>
      </c>
      <c r="B52" s="90" t="str">
        <f>Comitente</f>
        <v>SUBSECRETARIA DE ARQUITECTURA</v>
      </c>
      <c r="C52" s="86"/>
      <c r="D52" s="91"/>
      <c r="E52" s="91"/>
      <c r="F52" s="92"/>
      <c r="G52" s="273"/>
    </row>
    <row r="53" spans="1:123" ht="24" customHeight="1" x14ac:dyDescent="0.2">
      <c r="A53" s="272" t="s">
        <v>603</v>
      </c>
      <c r="B53" s="90">
        <f>Contratista</f>
        <v>0</v>
      </c>
      <c r="C53" s="87"/>
      <c r="D53" s="87"/>
      <c r="E53" s="87"/>
      <c r="F53" s="93"/>
      <c r="G53" s="274"/>
    </row>
    <row r="54" spans="1:123" ht="24" customHeight="1" x14ac:dyDescent="0.2">
      <c r="A54" s="272" t="s">
        <v>24</v>
      </c>
      <c r="B54" s="90" t="str">
        <f>Obra</f>
        <v>ESCUELA SECUNDARIA ULLUM</v>
      </c>
      <c r="C54" s="87"/>
      <c r="D54" s="87"/>
      <c r="E54" s="87"/>
      <c r="F54" s="93" t="s">
        <v>38</v>
      </c>
      <c r="G54" s="275">
        <f>Fecha_Base</f>
        <v>0</v>
      </c>
    </row>
    <row r="55" spans="1:123" ht="24" customHeight="1" x14ac:dyDescent="0.2">
      <c r="A55" s="276" t="s">
        <v>601</v>
      </c>
      <c r="B55" s="88" t="str">
        <f>Ubicación</f>
        <v>ULLUM - SAN JUAN</v>
      </c>
      <c r="C55" s="88"/>
      <c r="D55" s="94"/>
      <c r="E55" s="95"/>
      <c r="G55" s="277"/>
    </row>
    <row r="56" spans="1:123" ht="24" customHeight="1" x14ac:dyDescent="0.2">
      <c r="A56" s="276" t="s">
        <v>39</v>
      </c>
      <c r="B56" s="97">
        <f>IFERROR(VALUE(LEFT(B57,FIND(".",B57)-1)),"")</f>
        <v>1</v>
      </c>
      <c r="C56" s="89" t="str">
        <f>IFERROR(VLOOKUP(B56,Tabla_CyP,2,FALSE),"")</f>
        <v xml:space="preserve"> TRABAJOS PREPARATORIOS</v>
      </c>
      <c r="E56" s="95"/>
      <c r="G56" s="277"/>
    </row>
    <row r="57" spans="1:123" ht="24" customHeight="1" x14ac:dyDescent="0.2">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
      <c r="A58" s="276"/>
      <c r="B58" s="88"/>
      <c r="D58" s="94"/>
      <c r="E58" s="95"/>
      <c r="G58" s="277"/>
    </row>
    <row r="59" spans="1:123" ht="24" customHeight="1" x14ac:dyDescent="0.2">
      <c r="A59" s="331" t="s">
        <v>507</v>
      </c>
      <c r="B59" s="332"/>
      <c r="C59" s="333" t="s">
        <v>0</v>
      </c>
      <c r="D59" s="333" t="s">
        <v>27</v>
      </c>
      <c r="E59" s="335" t="s">
        <v>28</v>
      </c>
      <c r="F59" s="337" t="s">
        <v>29</v>
      </c>
      <c r="G59" s="337" t="s">
        <v>30</v>
      </c>
    </row>
    <row r="60" spans="1:123" s="94" customFormat="1" ht="24" customHeight="1" x14ac:dyDescent="0.2">
      <c r="A60" s="99" t="s">
        <v>508</v>
      </c>
      <c r="B60" s="99" t="s">
        <v>509</v>
      </c>
      <c r="C60" s="334"/>
      <c r="D60" s="334"/>
      <c r="E60" s="336"/>
      <c r="F60" s="338"/>
      <c r="G60" s="338"/>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
      <c r="A61" s="279"/>
      <c r="B61" s="100"/>
      <c r="C61" s="138" t="s">
        <v>604</v>
      </c>
      <c r="D61" s="101"/>
      <c r="E61" s="102"/>
      <c r="F61" s="103"/>
      <c r="G61" s="280"/>
    </row>
    <row r="62" spans="1:123" s="224" customFormat="1" ht="24" customHeight="1" x14ac:dyDescent="0.2">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
      <c r="A64" s="219" t="str">
        <f t="shared" si="16"/>
        <v/>
      </c>
      <c r="B64" s="217" t="str">
        <f t="shared" si="19"/>
        <v/>
      </c>
      <c r="C64" s="218"/>
      <c r="D64" s="219" t="str">
        <f t="shared" si="17"/>
        <v/>
      </c>
      <c r="E64" s="220"/>
      <c r="F64" s="221">
        <f t="shared" si="18"/>
        <v>0</v>
      </c>
      <c r="G64" s="281">
        <f t="shared" si="20"/>
        <v>0</v>
      </c>
    </row>
    <row r="65" spans="1:7" s="224" customFormat="1" ht="24" customHeight="1" x14ac:dyDescent="0.2">
      <c r="A65" s="219" t="str">
        <f t="shared" si="16"/>
        <v/>
      </c>
      <c r="B65" s="217" t="str">
        <f t="shared" si="19"/>
        <v/>
      </c>
      <c r="C65" s="218"/>
      <c r="D65" s="219" t="str">
        <f t="shared" si="17"/>
        <v/>
      </c>
      <c r="E65" s="220"/>
      <c r="F65" s="221">
        <f t="shared" si="18"/>
        <v>0</v>
      </c>
      <c r="G65" s="281">
        <f t="shared" si="20"/>
        <v>0</v>
      </c>
    </row>
    <row r="66" spans="1:7" s="224" customFormat="1" ht="24" customHeight="1" x14ac:dyDescent="0.2">
      <c r="A66" s="219" t="str">
        <f t="shared" si="16"/>
        <v/>
      </c>
      <c r="B66" s="217" t="str">
        <f t="shared" si="19"/>
        <v/>
      </c>
      <c r="C66" s="218"/>
      <c r="D66" s="219" t="str">
        <f t="shared" si="17"/>
        <v/>
      </c>
      <c r="E66" s="220"/>
      <c r="F66" s="221">
        <f t="shared" si="18"/>
        <v>0</v>
      </c>
      <c r="G66" s="281">
        <f t="shared" si="20"/>
        <v>0</v>
      </c>
    </row>
    <row r="67" spans="1:7" s="224" customFormat="1" ht="24" customHeight="1" x14ac:dyDescent="0.2">
      <c r="A67" s="219" t="str">
        <f t="shared" si="16"/>
        <v/>
      </c>
      <c r="B67" s="217" t="str">
        <f t="shared" si="19"/>
        <v/>
      </c>
      <c r="C67" s="218"/>
      <c r="D67" s="219" t="str">
        <f t="shared" si="17"/>
        <v/>
      </c>
      <c r="E67" s="220"/>
      <c r="F67" s="221">
        <f t="shared" si="18"/>
        <v>0</v>
      </c>
      <c r="G67" s="281">
        <f t="shared" si="20"/>
        <v>0</v>
      </c>
    </row>
    <row r="68" spans="1:7" s="224" customFormat="1" ht="24" customHeight="1" x14ac:dyDescent="0.2">
      <c r="A68" s="219" t="str">
        <f t="shared" si="16"/>
        <v/>
      </c>
      <c r="B68" s="217" t="str">
        <f t="shared" si="19"/>
        <v/>
      </c>
      <c r="C68" s="218"/>
      <c r="D68" s="219" t="str">
        <f t="shared" si="17"/>
        <v/>
      </c>
      <c r="E68" s="220"/>
      <c r="F68" s="221">
        <f t="shared" si="18"/>
        <v>0</v>
      </c>
      <c r="G68" s="281">
        <f t="shared" si="20"/>
        <v>0</v>
      </c>
    </row>
    <row r="69" spans="1:7" s="224" customFormat="1" ht="24" customHeight="1" x14ac:dyDescent="0.2">
      <c r="A69" s="219" t="str">
        <f t="shared" si="16"/>
        <v/>
      </c>
      <c r="B69" s="217" t="str">
        <f t="shared" si="19"/>
        <v/>
      </c>
      <c r="C69" s="218"/>
      <c r="D69" s="219" t="str">
        <f t="shared" si="17"/>
        <v/>
      </c>
      <c r="E69" s="220"/>
      <c r="F69" s="221">
        <f t="shared" si="18"/>
        <v>0</v>
      </c>
      <c r="G69" s="281">
        <f t="shared" si="20"/>
        <v>0</v>
      </c>
    </row>
    <row r="70" spans="1:7" s="224" customFormat="1" ht="24" customHeight="1" x14ac:dyDescent="0.2">
      <c r="A70" s="219" t="str">
        <f t="shared" si="16"/>
        <v/>
      </c>
      <c r="B70" s="217" t="str">
        <f t="shared" si="19"/>
        <v/>
      </c>
      <c r="C70" s="218"/>
      <c r="D70" s="219" t="str">
        <f t="shared" si="17"/>
        <v/>
      </c>
      <c r="E70" s="220"/>
      <c r="F70" s="221">
        <f t="shared" si="18"/>
        <v>0</v>
      </c>
      <c r="G70" s="281">
        <f t="shared" si="20"/>
        <v>0</v>
      </c>
    </row>
    <row r="71" spans="1:7" s="224" customFormat="1" ht="24" customHeight="1" x14ac:dyDescent="0.2">
      <c r="A71" s="219" t="str">
        <f t="shared" si="16"/>
        <v/>
      </c>
      <c r="B71" s="217" t="str">
        <f t="shared" si="19"/>
        <v/>
      </c>
      <c r="C71" s="218"/>
      <c r="D71" s="219" t="str">
        <f t="shared" si="17"/>
        <v/>
      </c>
      <c r="E71" s="220"/>
      <c r="F71" s="221">
        <f t="shared" si="18"/>
        <v>0</v>
      </c>
      <c r="G71" s="281">
        <f t="shared" si="20"/>
        <v>0</v>
      </c>
    </row>
    <row r="72" spans="1:7" s="224" customFormat="1" ht="24" customHeight="1" x14ac:dyDescent="0.2">
      <c r="A72" s="219" t="str">
        <f t="shared" si="16"/>
        <v/>
      </c>
      <c r="B72" s="217" t="str">
        <f t="shared" si="19"/>
        <v/>
      </c>
      <c r="C72" s="218"/>
      <c r="D72" s="219" t="str">
        <f t="shared" si="17"/>
        <v/>
      </c>
      <c r="E72" s="220"/>
      <c r="F72" s="221">
        <f t="shared" si="18"/>
        <v>0</v>
      </c>
      <c r="G72" s="281">
        <f t="shared" si="20"/>
        <v>0</v>
      </c>
    </row>
    <row r="73" spans="1:7" s="224" customFormat="1" ht="24" customHeight="1" x14ac:dyDescent="0.2">
      <c r="A73" s="219" t="str">
        <f t="shared" si="16"/>
        <v/>
      </c>
      <c r="B73" s="217" t="str">
        <f t="shared" si="19"/>
        <v/>
      </c>
      <c r="C73" s="218"/>
      <c r="D73" s="219" t="str">
        <f t="shared" si="17"/>
        <v/>
      </c>
      <c r="E73" s="220"/>
      <c r="F73" s="221">
        <f t="shared" si="18"/>
        <v>0</v>
      </c>
      <c r="G73" s="281">
        <f t="shared" si="20"/>
        <v>0</v>
      </c>
    </row>
    <row r="74" spans="1:7" s="224" customFormat="1" ht="24" customHeight="1" x14ac:dyDescent="0.2">
      <c r="A74" s="219" t="str">
        <f t="shared" si="16"/>
        <v/>
      </c>
      <c r="B74" s="217" t="str">
        <f t="shared" si="19"/>
        <v/>
      </c>
      <c r="C74" s="218"/>
      <c r="D74" s="219" t="str">
        <f t="shared" si="17"/>
        <v/>
      </c>
      <c r="E74" s="220"/>
      <c r="F74" s="221">
        <f t="shared" si="18"/>
        <v>0</v>
      </c>
      <c r="G74" s="281">
        <f t="shared" si="20"/>
        <v>0</v>
      </c>
    </row>
    <row r="75" spans="1:7" s="224" customFormat="1" ht="24" customHeight="1" x14ac:dyDescent="0.2">
      <c r="A75" s="219" t="str">
        <f t="shared" si="16"/>
        <v/>
      </c>
      <c r="B75" s="217" t="str">
        <f t="shared" si="19"/>
        <v/>
      </c>
      <c r="C75" s="218"/>
      <c r="D75" s="219" t="str">
        <f t="shared" si="17"/>
        <v/>
      </c>
      <c r="E75" s="220"/>
      <c r="F75" s="222">
        <f t="shared" si="18"/>
        <v>0</v>
      </c>
      <c r="G75" s="281">
        <f t="shared" si="20"/>
        <v>0</v>
      </c>
    </row>
    <row r="76" spans="1:7" ht="24" customHeight="1" x14ac:dyDescent="0.2">
      <c r="A76" s="282"/>
      <c r="D76" s="94"/>
      <c r="E76" s="95"/>
      <c r="F76" s="268" t="s">
        <v>31</v>
      </c>
      <c r="G76" s="283">
        <f>SUBTOTAL(9,G62:G75)</f>
        <v>0</v>
      </c>
    </row>
    <row r="77" spans="1:7" ht="24" customHeight="1" x14ac:dyDescent="0.2">
      <c r="A77" s="282"/>
      <c r="C77" s="104" t="s">
        <v>605</v>
      </c>
      <c r="D77" s="94"/>
      <c r="E77" s="95"/>
      <c r="G77" s="284"/>
    </row>
    <row r="78" spans="1:7" s="224" customFormat="1" ht="24" customHeight="1" x14ac:dyDescent="0.2">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
      <c r="A79" s="219" t="str">
        <f t="shared" si="21"/>
        <v/>
      </c>
      <c r="B79" s="217">
        <f t="shared" si="22"/>
        <v>0</v>
      </c>
      <c r="C79" s="218"/>
      <c r="D79" s="219" t="str">
        <f t="shared" si="23"/>
        <v/>
      </c>
      <c r="E79" s="220"/>
      <c r="F79" s="223">
        <f t="shared" si="24"/>
        <v>0</v>
      </c>
      <c r="G79" s="281">
        <f>ROUND(E79*F79,2)</f>
        <v>0</v>
      </c>
    </row>
    <row r="80" spans="1:7" s="224" customFormat="1" ht="24" customHeight="1" x14ac:dyDescent="0.2">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
      <c r="A81" s="219" t="str">
        <f t="shared" si="21"/>
        <v/>
      </c>
      <c r="B81" s="217">
        <f t="shared" si="22"/>
        <v>0</v>
      </c>
      <c r="C81" s="218"/>
      <c r="D81" s="219" t="str">
        <f t="shared" si="23"/>
        <v/>
      </c>
      <c r="E81" s="220"/>
      <c r="F81" s="223">
        <f t="shared" si="24"/>
        <v>0</v>
      </c>
      <c r="G81" s="281">
        <f t="shared" si="25"/>
        <v>0</v>
      </c>
    </row>
    <row r="82" spans="1:7" s="224" customFormat="1" ht="24" customHeight="1" x14ac:dyDescent="0.2">
      <c r="A82" s="219" t="str">
        <f t="shared" si="21"/>
        <v/>
      </c>
      <c r="B82" s="217">
        <f t="shared" si="22"/>
        <v>0</v>
      </c>
      <c r="C82" s="218"/>
      <c r="D82" s="219" t="str">
        <f t="shared" si="23"/>
        <v/>
      </c>
      <c r="E82" s="220"/>
      <c r="F82" s="221">
        <f t="shared" si="24"/>
        <v>0</v>
      </c>
      <c r="G82" s="281">
        <f t="shared" si="25"/>
        <v>0</v>
      </c>
    </row>
    <row r="83" spans="1:7" s="224" customFormat="1" ht="24" customHeight="1" x14ac:dyDescent="0.2">
      <c r="A83" s="219" t="str">
        <f t="shared" si="21"/>
        <v/>
      </c>
      <c r="B83" s="217">
        <f t="shared" si="22"/>
        <v>0</v>
      </c>
      <c r="C83" s="218"/>
      <c r="D83" s="219" t="str">
        <f t="shared" si="23"/>
        <v/>
      </c>
      <c r="E83" s="220"/>
      <c r="F83" s="221">
        <f t="shared" si="24"/>
        <v>0</v>
      </c>
      <c r="G83" s="281">
        <f t="shared" si="25"/>
        <v>0</v>
      </c>
    </row>
    <row r="84" spans="1:7" s="224" customFormat="1" ht="24" customHeight="1" x14ac:dyDescent="0.2">
      <c r="A84" s="219" t="str">
        <f t="shared" si="21"/>
        <v/>
      </c>
      <c r="B84" s="217">
        <f t="shared" si="22"/>
        <v>0</v>
      </c>
      <c r="C84" s="218"/>
      <c r="D84" s="219" t="str">
        <f t="shared" si="23"/>
        <v/>
      </c>
      <c r="E84" s="220"/>
      <c r="F84" s="221">
        <f t="shared" si="24"/>
        <v>0</v>
      </c>
      <c r="G84" s="281">
        <f t="shared" si="25"/>
        <v>0</v>
      </c>
    </row>
    <row r="85" spans="1:7" s="224" customFormat="1" ht="24" customHeight="1" x14ac:dyDescent="0.2">
      <c r="A85" s="219" t="str">
        <f t="shared" si="21"/>
        <v/>
      </c>
      <c r="B85" s="217">
        <f t="shared" si="22"/>
        <v>0</v>
      </c>
      <c r="C85" s="218"/>
      <c r="D85" s="219" t="str">
        <f t="shared" si="23"/>
        <v/>
      </c>
      <c r="E85" s="220"/>
      <c r="F85" s="221">
        <f t="shared" si="24"/>
        <v>0</v>
      </c>
      <c r="G85" s="281">
        <f t="shared" si="25"/>
        <v>0</v>
      </c>
    </row>
    <row r="86" spans="1:7" ht="24" customHeight="1" x14ac:dyDescent="0.2">
      <c r="A86" s="282"/>
      <c r="D86" s="94"/>
      <c r="E86" s="95"/>
      <c r="F86" s="268" t="s">
        <v>32</v>
      </c>
      <c r="G86" s="283">
        <f>SUBTOTAL(9,G78:G85)</f>
        <v>0</v>
      </c>
    </row>
    <row r="87" spans="1:7" ht="24" customHeight="1" x14ac:dyDescent="0.2">
      <c r="A87" s="282"/>
      <c r="C87" s="104" t="s">
        <v>606</v>
      </c>
      <c r="D87" s="94"/>
      <c r="E87" s="95"/>
      <c r="G87" s="284"/>
    </row>
    <row r="88" spans="1:7" s="224" customFormat="1" ht="24" customHeight="1" x14ac:dyDescent="0.2">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
      <c r="A89" s="219" t="str">
        <f t="shared" si="26"/>
        <v/>
      </c>
      <c r="B89" s="217" t="str">
        <f t="shared" si="27"/>
        <v/>
      </c>
      <c r="C89" s="218"/>
      <c r="D89" s="219" t="str">
        <f t="shared" si="28"/>
        <v/>
      </c>
      <c r="E89" s="220"/>
      <c r="F89" s="221">
        <f t="shared" si="29"/>
        <v>0</v>
      </c>
      <c r="G89" s="281">
        <f t="shared" si="30"/>
        <v>0</v>
      </c>
    </row>
    <row r="90" spans="1:7" s="224" customFormat="1" ht="24" customHeight="1" x14ac:dyDescent="0.2">
      <c r="A90" s="219" t="str">
        <f t="shared" si="26"/>
        <v/>
      </c>
      <c r="B90" s="217" t="str">
        <f t="shared" si="27"/>
        <v/>
      </c>
      <c r="C90" s="218"/>
      <c r="D90" s="219" t="str">
        <f t="shared" si="28"/>
        <v/>
      </c>
      <c r="E90" s="220"/>
      <c r="F90" s="221">
        <f t="shared" si="29"/>
        <v>0</v>
      </c>
      <c r="G90" s="281">
        <f t="shared" si="30"/>
        <v>0</v>
      </c>
    </row>
    <row r="91" spans="1:7" s="224" customFormat="1" ht="24" customHeight="1" x14ac:dyDescent="0.2">
      <c r="A91" s="219" t="str">
        <f t="shared" si="26"/>
        <v/>
      </c>
      <c r="B91" s="217" t="str">
        <f t="shared" si="27"/>
        <v/>
      </c>
      <c r="C91" s="218"/>
      <c r="D91" s="219" t="str">
        <f t="shared" si="28"/>
        <v/>
      </c>
      <c r="E91" s="220"/>
      <c r="F91" s="221">
        <f t="shared" si="29"/>
        <v>0</v>
      </c>
      <c r="G91" s="281">
        <f t="shared" si="30"/>
        <v>0</v>
      </c>
    </row>
    <row r="92" spans="1:7" s="224" customFormat="1" ht="24" customHeight="1" x14ac:dyDescent="0.2">
      <c r="A92" s="219" t="str">
        <f t="shared" si="26"/>
        <v/>
      </c>
      <c r="B92" s="217" t="str">
        <f t="shared" si="27"/>
        <v/>
      </c>
      <c r="C92" s="218"/>
      <c r="D92" s="219" t="str">
        <f t="shared" si="28"/>
        <v/>
      </c>
      <c r="E92" s="220"/>
      <c r="F92" s="221">
        <f t="shared" si="29"/>
        <v>0</v>
      </c>
      <c r="G92" s="281">
        <f t="shared" si="30"/>
        <v>0</v>
      </c>
    </row>
    <row r="93" spans="1:7" s="224" customFormat="1" ht="24" customHeight="1" x14ac:dyDescent="0.2">
      <c r="A93" s="219" t="str">
        <f t="shared" si="26"/>
        <v/>
      </c>
      <c r="B93" s="217" t="str">
        <f t="shared" si="27"/>
        <v/>
      </c>
      <c r="C93" s="218"/>
      <c r="D93" s="219" t="str">
        <f t="shared" si="28"/>
        <v/>
      </c>
      <c r="E93" s="220"/>
      <c r="F93" s="221">
        <f t="shared" si="29"/>
        <v>0</v>
      </c>
      <c r="G93" s="281">
        <f t="shared" si="30"/>
        <v>0</v>
      </c>
    </row>
    <row r="94" spans="1:7" s="224" customFormat="1" ht="24" customHeight="1" x14ac:dyDescent="0.2">
      <c r="A94" s="219" t="str">
        <f t="shared" si="26"/>
        <v/>
      </c>
      <c r="B94" s="217" t="str">
        <f t="shared" si="27"/>
        <v/>
      </c>
      <c r="C94" s="218"/>
      <c r="D94" s="219" t="str">
        <f t="shared" si="28"/>
        <v/>
      </c>
      <c r="E94" s="220"/>
      <c r="F94" s="221">
        <f t="shared" si="29"/>
        <v>0</v>
      </c>
      <c r="G94" s="281">
        <f t="shared" si="30"/>
        <v>0</v>
      </c>
    </row>
    <row r="95" spans="1:7" s="224" customFormat="1" ht="24" customHeight="1" x14ac:dyDescent="0.2">
      <c r="A95" s="219" t="str">
        <f t="shared" si="26"/>
        <v/>
      </c>
      <c r="B95" s="217" t="str">
        <f t="shared" si="27"/>
        <v/>
      </c>
      <c r="C95" s="218"/>
      <c r="D95" s="219" t="str">
        <f t="shared" si="28"/>
        <v/>
      </c>
      <c r="E95" s="220"/>
      <c r="F95" s="221">
        <f t="shared" si="29"/>
        <v>0</v>
      </c>
      <c r="G95" s="281">
        <f t="shared" si="30"/>
        <v>0</v>
      </c>
    </row>
    <row r="96" spans="1:7" s="224" customFormat="1" ht="24" customHeight="1" x14ac:dyDescent="0.2">
      <c r="A96" s="219" t="str">
        <f t="shared" si="26"/>
        <v/>
      </c>
      <c r="B96" s="217" t="str">
        <f t="shared" si="27"/>
        <v/>
      </c>
      <c r="C96" s="218"/>
      <c r="D96" s="219" t="str">
        <f t="shared" si="28"/>
        <v/>
      </c>
      <c r="E96" s="220"/>
      <c r="F96" s="221">
        <f t="shared" si="29"/>
        <v>0</v>
      </c>
      <c r="G96" s="281">
        <f t="shared" si="30"/>
        <v>0</v>
      </c>
    </row>
    <row r="97" spans="1:123" ht="24" customHeight="1" x14ac:dyDescent="0.2">
      <c r="A97" s="285"/>
      <c r="B97" s="94"/>
      <c r="D97" s="94"/>
      <c r="E97" s="95"/>
      <c r="F97" s="268" t="s">
        <v>33</v>
      </c>
      <c r="G97" s="283">
        <f>SUBTOTAL(9,G88:G96)</f>
        <v>0</v>
      </c>
    </row>
    <row r="98" spans="1:123" ht="24" customHeight="1" x14ac:dyDescent="0.2">
      <c r="A98" s="286"/>
      <c r="B98" s="94"/>
      <c r="D98" s="94"/>
      <c r="E98" s="95"/>
      <c r="G98" s="284"/>
    </row>
    <row r="99" spans="1:123" ht="24" customHeight="1" x14ac:dyDescent="0.2">
      <c r="A99" s="287" t="str">
        <f>B57</f>
        <v>1.1.2</v>
      </c>
      <c r="B99" s="288" t="str">
        <f>C57</f>
        <v>Demoliciones</v>
      </c>
      <c r="C99" s="101"/>
      <c r="D99" s="101" t="s">
        <v>34</v>
      </c>
      <c r="E99" s="102"/>
      <c r="F99" s="290" t="s">
        <v>35</v>
      </c>
      <c r="G99" s="289">
        <f>SUBTOTAL(9,G62:G98)</f>
        <v>0</v>
      </c>
    </row>
    <row r="101" spans="1:123" ht="24" customHeight="1" x14ac:dyDescent="0.2">
      <c r="A101" s="269" t="s">
        <v>37</v>
      </c>
      <c r="B101" s="270"/>
      <c r="C101" s="270"/>
      <c r="D101" s="270"/>
      <c r="E101" s="270"/>
      <c r="F101" s="270"/>
      <c r="G101" s="271"/>
    </row>
    <row r="102" spans="1:123" ht="24" customHeight="1" x14ac:dyDescent="0.2">
      <c r="A102" s="272" t="s">
        <v>602</v>
      </c>
      <c r="B102" s="90" t="str">
        <f>Comitente</f>
        <v>SUBSECRETARIA DE ARQUITECTURA</v>
      </c>
      <c r="C102" s="86"/>
      <c r="D102" s="91"/>
      <c r="E102" s="91"/>
      <c r="F102" s="92"/>
      <c r="G102" s="273"/>
    </row>
    <row r="103" spans="1:123" ht="24" customHeight="1" x14ac:dyDescent="0.2">
      <c r="A103" s="272" t="s">
        <v>603</v>
      </c>
      <c r="B103" s="90">
        <f>Contratista</f>
        <v>0</v>
      </c>
      <c r="C103" s="87"/>
      <c r="D103" s="87"/>
      <c r="E103" s="87"/>
      <c r="F103" s="93"/>
      <c r="G103" s="274"/>
    </row>
    <row r="104" spans="1:123" ht="24" customHeight="1" x14ac:dyDescent="0.2">
      <c r="A104" s="272" t="s">
        <v>24</v>
      </c>
      <c r="B104" s="90" t="str">
        <f>Obra</f>
        <v>ESCUELA SECUNDARIA ULLUM</v>
      </c>
      <c r="C104" s="87"/>
      <c r="D104" s="87"/>
      <c r="E104" s="87"/>
      <c r="F104" s="93" t="s">
        <v>38</v>
      </c>
      <c r="G104" s="275">
        <f>Fecha_Base</f>
        <v>0</v>
      </c>
    </row>
    <row r="105" spans="1:123" ht="24" customHeight="1" x14ac:dyDescent="0.2">
      <c r="A105" s="276" t="s">
        <v>601</v>
      </c>
      <c r="B105" s="88" t="str">
        <f>Ubicación</f>
        <v>ULLUM - SAN JUAN</v>
      </c>
      <c r="C105" s="88"/>
      <c r="D105" s="94"/>
      <c r="E105" s="95"/>
      <c r="G105" s="277"/>
    </row>
    <row r="106" spans="1:123" ht="24" customHeight="1" x14ac:dyDescent="0.2">
      <c r="A106" s="276" t="s">
        <v>39</v>
      </c>
      <c r="B106" s="97">
        <f>IFERROR(VALUE(LEFT(B107,FIND(".",B107)-1)),"")</f>
        <v>1</v>
      </c>
      <c r="C106" s="89" t="str">
        <f>IFERROR(VLOOKUP(B106,Tabla_CyP,2,FALSE),"")</f>
        <v xml:space="preserve"> TRABAJOS PREPARATORIOS</v>
      </c>
      <c r="E106" s="95"/>
      <c r="G106" s="277"/>
    </row>
    <row r="107" spans="1:123" ht="24" customHeight="1" x14ac:dyDescent="0.2">
      <c r="A107" s="276" t="s">
        <v>25</v>
      </c>
      <c r="B107" s="98" t="str">
        <f>IFERROR(VLOOKUP(COUNTIF($A$1:A107,"ANALISIS DE PRECIOS"),Tabla_NumeroItem,2,FALSE),"")</f>
        <v>1.1.3</v>
      </c>
      <c r="C107" s="89" t="str">
        <f>IFERROR(VLOOKUP(B107,Tabla_CyP,2,FALSE),"")</f>
        <v>Construcción del Obrador, Depósitos de materiales, Sanitarios de personal</v>
      </c>
      <c r="D107" s="94"/>
      <c r="E107" s="95"/>
      <c r="F107" s="93" t="s">
        <v>26</v>
      </c>
      <c r="G107" s="278" t="str">
        <f>IFERROR(VLOOKUP(B107,Tabla_CyP,4,FALSE),"")</f>
        <v>Un</v>
      </c>
    </row>
    <row r="108" spans="1:123" ht="24" customHeight="1" x14ac:dyDescent="0.2">
      <c r="A108" s="276"/>
      <c r="B108" s="88"/>
      <c r="D108" s="94"/>
      <c r="E108" s="95"/>
      <c r="G108" s="277"/>
    </row>
    <row r="109" spans="1:123" ht="24" customHeight="1" x14ac:dyDescent="0.2">
      <c r="A109" s="331" t="s">
        <v>507</v>
      </c>
      <c r="B109" s="332"/>
      <c r="C109" s="333" t="s">
        <v>0</v>
      </c>
      <c r="D109" s="333" t="s">
        <v>27</v>
      </c>
      <c r="E109" s="335" t="s">
        <v>28</v>
      </c>
      <c r="F109" s="337" t="s">
        <v>29</v>
      </c>
      <c r="G109" s="337" t="s">
        <v>30</v>
      </c>
    </row>
    <row r="110" spans="1:123" s="94" customFormat="1" ht="24" customHeight="1" x14ac:dyDescent="0.2">
      <c r="A110" s="99" t="s">
        <v>508</v>
      </c>
      <c r="B110" s="99" t="s">
        <v>509</v>
      </c>
      <c r="C110" s="334"/>
      <c r="D110" s="334"/>
      <c r="E110" s="336"/>
      <c r="F110" s="338"/>
      <c r="G110" s="338"/>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
      <c r="A111" s="279"/>
      <c r="B111" s="100"/>
      <c r="C111" s="138" t="s">
        <v>604</v>
      </c>
      <c r="D111" s="101"/>
      <c r="E111" s="102"/>
      <c r="F111" s="103"/>
      <c r="G111" s="280"/>
    </row>
    <row r="112" spans="1:123" s="224" customFormat="1" ht="24" customHeight="1" x14ac:dyDescent="0.2">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
      <c r="A125" s="219" t="str">
        <f t="shared" si="31"/>
        <v/>
      </c>
      <c r="B125" s="217" t="str">
        <f t="shared" si="34"/>
        <v/>
      </c>
      <c r="C125" s="218"/>
      <c r="D125" s="219" t="str">
        <f t="shared" si="32"/>
        <v/>
      </c>
      <c r="E125" s="220"/>
      <c r="F125" s="222">
        <f t="shared" si="33"/>
        <v>0</v>
      </c>
      <c r="G125" s="281">
        <f t="shared" si="35"/>
        <v>0</v>
      </c>
    </row>
    <row r="126" spans="1:7" ht="24" customHeight="1" x14ac:dyDescent="0.2">
      <c r="A126" s="282"/>
      <c r="D126" s="94"/>
      <c r="E126" s="95"/>
      <c r="F126" s="268" t="s">
        <v>31</v>
      </c>
      <c r="G126" s="283">
        <f>SUBTOTAL(9,G112:G125)</f>
        <v>0</v>
      </c>
    </row>
    <row r="127" spans="1:7" ht="24" customHeight="1" x14ac:dyDescent="0.2">
      <c r="A127" s="282"/>
      <c r="C127" s="104" t="s">
        <v>605</v>
      </c>
      <c r="D127" s="94"/>
      <c r="E127" s="95"/>
      <c r="G127" s="284"/>
    </row>
    <row r="128" spans="1:7" s="224" customFormat="1" ht="24" customHeight="1" x14ac:dyDescent="0.2">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
      <c r="A131" s="219" t="str">
        <f t="shared" si="36"/>
        <v/>
      </c>
      <c r="B131" s="217">
        <f t="shared" si="37"/>
        <v>0</v>
      </c>
      <c r="C131" s="218"/>
      <c r="D131" s="219" t="str">
        <f t="shared" si="38"/>
        <v/>
      </c>
      <c r="E131" s="220"/>
      <c r="F131" s="223">
        <f t="shared" si="39"/>
        <v>0</v>
      </c>
      <c r="G131" s="281">
        <f t="shared" si="40"/>
        <v>0</v>
      </c>
    </row>
    <row r="132" spans="1:7" s="224" customFormat="1" ht="24" customHeight="1" x14ac:dyDescent="0.2">
      <c r="A132" s="219" t="str">
        <f t="shared" si="36"/>
        <v/>
      </c>
      <c r="B132" s="217">
        <f t="shared" si="37"/>
        <v>0</v>
      </c>
      <c r="C132" s="218"/>
      <c r="D132" s="219" t="str">
        <f t="shared" si="38"/>
        <v/>
      </c>
      <c r="E132" s="220"/>
      <c r="F132" s="221">
        <f t="shared" si="39"/>
        <v>0</v>
      </c>
      <c r="G132" s="281">
        <f t="shared" si="40"/>
        <v>0</v>
      </c>
    </row>
    <row r="133" spans="1:7" s="224" customFormat="1" ht="24" customHeight="1" x14ac:dyDescent="0.2">
      <c r="A133" s="219" t="str">
        <f t="shared" si="36"/>
        <v/>
      </c>
      <c r="B133" s="217">
        <f t="shared" si="37"/>
        <v>0</v>
      </c>
      <c r="C133" s="218"/>
      <c r="D133" s="219" t="str">
        <f t="shared" si="38"/>
        <v/>
      </c>
      <c r="E133" s="220"/>
      <c r="F133" s="221">
        <f t="shared" si="39"/>
        <v>0</v>
      </c>
      <c r="G133" s="281">
        <f t="shared" si="40"/>
        <v>0</v>
      </c>
    </row>
    <row r="134" spans="1:7" s="224" customFormat="1" ht="24" customHeight="1" x14ac:dyDescent="0.2">
      <c r="A134" s="219" t="str">
        <f t="shared" si="36"/>
        <v/>
      </c>
      <c r="B134" s="217">
        <f t="shared" si="37"/>
        <v>0</v>
      </c>
      <c r="C134" s="218"/>
      <c r="D134" s="219" t="str">
        <f t="shared" si="38"/>
        <v/>
      </c>
      <c r="E134" s="220"/>
      <c r="F134" s="221">
        <f t="shared" si="39"/>
        <v>0</v>
      </c>
      <c r="G134" s="281">
        <f t="shared" si="40"/>
        <v>0</v>
      </c>
    </row>
    <row r="135" spans="1:7" s="224" customFormat="1" ht="24" customHeight="1" x14ac:dyDescent="0.2">
      <c r="A135" s="219" t="str">
        <f t="shared" si="36"/>
        <v/>
      </c>
      <c r="B135" s="217">
        <f t="shared" si="37"/>
        <v>0</v>
      </c>
      <c r="C135" s="218"/>
      <c r="D135" s="219" t="str">
        <f t="shared" si="38"/>
        <v/>
      </c>
      <c r="E135" s="220"/>
      <c r="F135" s="221">
        <f t="shared" si="39"/>
        <v>0</v>
      </c>
      <c r="G135" s="281">
        <f t="shared" si="40"/>
        <v>0</v>
      </c>
    </row>
    <row r="136" spans="1:7" ht="24" customHeight="1" x14ac:dyDescent="0.2">
      <c r="A136" s="282"/>
      <c r="D136" s="94"/>
      <c r="E136" s="95"/>
      <c r="F136" s="268" t="s">
        <v>32</v>
      </c>
      <c r="G136" s="283">
        <f>SUBTOTAL(9,G128:G135)</f>
        <v>0</v>
      </c>
    </row>
    <row r="137" spans="1:7" ht="24" customHeight="1" x14ac:dyDescent="0.2">
      <c r="A137" s="282"/>
      <c r="C137" s="104" t="s">
        <v>606</v>
      </c>
      <c r="D137" s="94"/>
      <c r="E137" s="95"/>
      <c r="G137" s="284"/>
    </row>
    <row r="138" spans="1:7" s="224" customFormat="1" ht="24" customHeight="1" x14ac:dyDescent="0.2">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
      <c r="A146" s="219" t="str">
        <f t="shared" si="41"/>
        <v/>
      </c>
      <c r="B146" s="217" t="str">
        <f t="shared" si="42"/>
        <v/>
      </c>
      <c r="C146" s="218"/>
      <c r="D146" s="219" t="str">
        <f t="shared" si="43"/>
        <v/>
      </c>
      <c r="E146" s="220"/>
      <c r="F146" s="221">
        <f t="shared" si="44"/>
        <v>0</v>
      </c>
      <c r="G146" s="281">
        <f t="shared" si="45"/>
        <v>0</v>
      </c>
    </row>
    <row r="147" spans="1:123" ht="24" customHeight="1" x14ac:dyDescent="0.2">
      <c r="A147" s="285"/>
      <c r="B147" s="94"/>
      <c r="D147" s="94"/>
      <c r="E147" s="95"/>
      <c r="F147" s="268" t="s">
        <v>33</v>
      </c>
      <c r="G147" s="283">
        <f>SUBTOTAL(9,G138:G146)</f>
        <v>0</v>
      </c>
    </row>
    <row r="148" spans="1:123" ht="24" customHeight="1" x14ac:dyDescent="0.2">
      <c r="A148" s="286"/>
      <c r="B148" s="94"/>
      <c r="D148" s="94"/>
      <c r="E148" s="95"/>
      <c r="G148" s="284"/>
    </row>
    <row r="149" spans="1:123" ht="24" customHeight="1" x14ac:dyDescent="0.2">
      <c r="A149" s="287" t="str">
        <f>B107</f>
        <v>1.1.3</v>
      </c>
      <c r="B149" s="288" t="str">
        <f>C107</f>
        <v>Construcción del Obrador, Depósitos de materiales, Sanitarios de personal</v>
      </c>
      <c r="C149" s="101"/>
      <c r="D149" s="101" t="s">
        <v>34</v>
      </c>
      <c r="E149" s="102"/>
      <c r="F149" s="290" t="s">
        <v>35</v>
      </c>
      <c r="G149" s="289">
        <f>SUBTOTAL(9,G112:G148)</f>
        <v>0</v>
      </c>
    </row>
    <row r="151" spans="1:123" ht="24" customHeight="1" x14ac:dyDescent="0.2">
      <c r="A151" s="269" t="s">
        <v>37</v>
      </c>
      <c r="B151" s="270"/>
      <c r="C151" s="270"/>
      <c r="D151" s="270"/>
      <c r="E151" s="270"/>
      <c r="F151" s="270"/>
      <c r="G151" s="271"/>
    </row>
    <row r="152" spans="1:123" ht="24" customHeight="1" x14ac:dyDescent="0.2">
      <c r="A152" s="272" t="s">
        <v>602</v>
      </c>
      <c r="B152" s="90" t="str">
        <f>Comitente</f>
        <v>SUBSECRETARIA DE ARQUITECTURA</v>
      </c>
      <c r="C152" s="86"/>
      <c r="D152" s="91"/>
      <c r="E152" s="91"/>
      <c r="F152" s="92"/>
      <c r="G152" s="273"/>
    </row>
    <row r="153" spans="1:123" ht="24" customHeight="1" x14ac:dyDescent="0.2">
      <c r="A153" s="272" t="s">
        <v>603</v>
      </c>
      <c r="B153" s="90">
        <f>Contratista</f>
        <v>0</v>
      </c>
      <c r="C153" s="87"/>
      <c r="D153" s="87"/>
      <c r="E153" s="87"/>
      <c r="F153" s="93"/>
      <c r="G153" s="274"/>
    </row>
    <row r="154" spans="1:123" ht="24" customHeight="1" x14ac:dyDescent="0.2">
      <c r="A154" s="272" t="s">
        <v>24</v>
      </c>
      <c r="B154" s="90" t="str">
        <f>Obra</f>
        <v>ESCUELA SECUNDARIA ULLUM</v>
      </c>
      <c r="C154" s="87"/>
      <c r="D154" s="87"/>
      <c r="E154" s="87"/>
      <c r="F154" s="93" t="s">
        <v>38</v>
      </c>
      <c r="G154" s="275">
        <f>Fecha_Base</f>
        <v>0</v>
      </c>
    </row>
    <row r="155" spans="1:123" ht="24" customHeight="1" x14ac:dyDescent="0.2">
      <c r="A155" s="276" t="s">
        <v>601</v>
      </c>
      <c r="B155" s="88" t="str">
        <f>Ubicación</f>
        <v>ULLUM - SAN JUAN</v>
      </c>
      <c r="C155" s="88"/>
      <c r="D155" s="94"/>
      <c r="E155" s="95"/>
      <c r="G155" s="277"/>
    </row>
    <row r="156" spans="1:123" ht="24" customHeight="1" x14ac:dyDescent="0.2">
      <c r="A156" s="276" t="s">
        <v>39</v>
      </c>
      <c r="B156" s="97">
        <f>IFERROR(VALUE(LEFT(B157,FIND(".",B157)-1)),"")</f>
        <v>1</v>
      </c>
      <c r="C156" s="89" t="str">
        <f>IFERROR(VLOOKUP(B156,Tabla_CyP,2,FALSE),"")</f>
        <v xml:space="preserve"> TRABAJOS PREPARATORIOS</v>
      </c>
      <c r="E156" s="95"/>
      <c r="G156" s="277"/>
    </row>
    <row r="157" spans="1:123" ht="24" customHeight="1" x14ac:dyDescent="0.2">
      <c r="A157" s="276" t="s">
        <v>25</v>
      </c>
      <c r="B157" s="98" t="str">
        <f>IFERROR(VLOOKUP(COUNTIF($A$1:A157,"ANALISIS DE PRECIOS"),Tabla_NumeroItem,2,FALSE),"")</f>
        <v>1.1.4</v>
      </c>
      <c r="C157" s="89" t="str">
        <f>IFERROR(VLOOKUP(B157,Tabla_CyP,2,FALSE),"")</f>
        <v>Provisión y colocación del Cartel de Obra</v>
      </c>
      <c r="D157" s="94"/>
      <c r="E157" s="95"/>
      <c r="F157" s="93" t="s">
        <v>26</v>
      </c>
      <c r="G157" s="278" t="str">
        <f>IFERROR(VLOOKUP(B157,Tabla_CyP,4,FALSE),"")</f>
        <v>Un</v>
      </c>
    </row>
    <row r="158" spans="1:123" ht="24" customHeight="1" x14ac:dyDescent="0.2">
      <c r="A158" s="276"/>
      <c r="B158" s="88"/>
      <c r="D158" s="94"/>
      <c r="E158" s="95"/>
      <c r="G158" s="277"/>
    </row>
    <row r="159" spans="1:123" ht="24" customHeight="1" x14ac:dyDescent="0.2">
      <c r="A159" s="331" t="s">
        <v>507</v>
      </c>
      <c r="B159" s="332"/>
      <c r="C159" s="333" t="s">
        <v>0</v>
      </c>
      <c r="D159" s="333" t="s">
        <v>27</v>
      </c>
      <c r="E159" s="335" t="s">
        <v>28</v>
      </c>
      <c r="F159" s="337" t="s">
        <v>29</v>
      </c>
      <c r="G159" s="337" t="s">
        <v>30</v>
      </c>
    </row>
    <row r="160" spans="1:123" s="94" customFormat="1" ht="24" customHeight="1" x14ac:dyDescent="0.2">
      <c r="A160" s="99" t="s">
        <v>508</v>
      </c>
      <c r="B160" s="99" t="s">
        <v>509</v>
      </c>
      <c r="C160" s="334"/>
      <c r="D160" s="334"/>
      <c r="E160" s="336"/>
      <c r="F160" s="338"/>
      <c r="G160" s="338"/>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
      <c r="A161" s="279"/>
      <c r="B161" s="100"/>
      <c r="C161" s="138" t="s">
        <v>604</v>
      </c>
      <c r="D161" s="101"/>
      <c r="E161" s="102"/>
      <c r="F161" s="103"/>
      <c r="G161" s="280"/>
    </row>
    <row r="162" spans="1:7" s="224" customFormat="1" ht="24" customHeight="1" x14ac:dyDescent="0.2">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
      <c r="A175" s="219" t="str">
        <f t="shared" si="46"/>
        <v/>
      </c>
      <c r="B175" s="217" t="str">
        <f t="shared" si="49"/>
        <v/>
      </c>
      <c r="C175" s="218"/>
      <c r="D175" s="219" t="str">
        <f t="shared" si="47"/>
        <v/>
      </c>
      <c r="E175" s="220"/>
      <c r="F175" s="222">
        <f t="shared" si="48"/>
        <v>0</v>
      </c>
      <c r="G175" s="281">
        <f t="shared" si="50"/>
        <v>0</v>
      </c>
    </row>
    <row r="176" spans="1:7" ht="24" customHeight="1" x14ac:dyDescent="0.2">
      <c r="A176" s="282"/>
      <c r="D176" s="94"/>
      <c r="E176" s="95"/>
      <c r="F176" s="268" t="s">
        <v>31</v>
      </c>
      <c r="G176" s="283">
        <f>SUBTOTAL(9,G162:G175)</f>
        <v>0</v>
      </c>
    </row>
    <row r="177" spans="1:7" ht="24" customHeight="1" x14ac:dyDescent="0.2">
      <c r="A177" s="282"/>
      <c r="C177" s="104" t="s">
        <v>605</v>
      </c>
      <c r="D177" s="94"/>
      <c r="E177" s="95"/>
      <c r="G177" s="284"/>
    </row>
    <row r="178" spans="1:7" s="224" customFormat="1" ht="24" customHeight="1" x14ac:dyDescent="0.2">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
      <c r="A181" s="219" t="str">
        <f t="shared" si="51"/>
        <v/>
      </c>
      <c r="B181" s="217">
        <f t="shared" si="52"/>
        <v>0</v>
      </c>
      <c r="C181" s="218"/>
      <c r="D181" s="219" t="str">
        <f t="shared" si="53"/>
        <v/>
      </c>
      <c r="E181" s="220"/>
      <c r="F181" s="223">
        <f t="shared" si="54"/>
        <v>0</v>
      </c>
      <c r="G181" s="281">
        <f t="shared" si="55"/>
        <v>0</v>
      </c>
    </row>
    <row r="182" spans="1:7" s="224" customFormat="1" ht="24" customHeight="1" x14ac:dyDescent="0.2">
      <c r="A182" s="219" t="str">
        <f t="shared" si="51"/>
        <v/>
      </c>
      <c r="B182" s="217">
        <f t="shared" si="52"/>
        <v>0</v>
      </c>
      <c r="C182" s="218"/>
      <c r="D182" s="219" t="str">
        <f t="shared" si="53"/>
        <v/>
      </c>
      <c r="E182" s="220"/>
      <c r="F182" s="221">
        <f t="shared" si="54"/>
        <v>0</v>
      </c>
      <c r="G182" s="281">
        <f t="shared" si="55"/>
        <v>0</v>
      </c>
    </row>
    <row r="183" spans="1:7" s="224" customFormat="1" ht="24" customHeight="1" x14ac:dyDescent="0.2">
      <c r="A183" s="219" t="str">
        <f t="shared" si="51"/>
        <v/>
      </c>
      <c r="B183" s="217">
        <f t="shared" si="52"/>
        <v>0</v>
      </c>
      <c r="C183" s="218"/>
      <c r="D183" s="219" t="str">
        <f t="shared" si="53"/>
        <v/>
      </c>
      <c r="E183" s="220"/>
      <c r="F183" s="221">
        <f t="shared" si="54"/>
        <v>0</v>
      </c>
      <c r="G183" s="281">
        <f t="shared" si="55"/>
        <v>0</v>
      </c>
    </row>
    <row r="184" spans="1:7" s="224" customFormat="1" ht="24" customHeight="1" x14ac:dyDescent="0.2">
      <c r="A184" s="219" t="str">
        <f t="shared" si="51"/>
        <v/>
      </c>
      <c r="B184" s="217">
        <f t="shared" si="52"/>
        <v>0</v>
      </c>
      <c r="C184" s="218"/>
      <c r="D184" s="219" t="str">
        <f t="shared" si="53"/>
        <v/>
      </c>
      <c r="E184" s="220"/>
      <c r="F184" s="221">
        <f t="shared" si="54"/>
        <v>0</v>
      </c>
      <c r="G184" s="281">
        <f t="shared" si="55"/>
        <v>0</v>
      </c>
    </row>
    <row r="185" spans="1:7" s="224" customFormat="1" ht="24" customHeight="1" x14ac:dyDescent="0.2">
      <c r="A185" s="219" t="str">
        <f t="shared" si="51"/>
        <v/>
      </c>
      <c r="B185" s="217">
        <f t="shared" si="52"/>
        <v>0</v>
      </c>
      <c r="C185" s="218"/>
      <c r="D185" s="219" t="str">
        <f t="shared" si="53"/>
        <v/>
      </c>
      <c r="E185" s="220"/>
      <c r="F185" s="221">
        <f t="shared" si="54"/>
        <v>0</v>
      </c>
      <c r="G185" s="281">
        <f t="shared" si="55"/>
        <v>0</v>
      </c>
    </row>
    <row r="186" spans="1:7" ht="24" customHeight="1" x14ac:dyDescent="0.2">
      <c r="A186" s="282"/>
      <c r="D186" s="94"/>
      <c r="E186" s="95"/>
      <c r="F186" s="268" t="s">
        <v>32</v>
      </c>
      <c r="G186" s="283">
        <f>SUBTOTAL(9,G178:G185)</f>
        <v>0</v>
      </c>
    </row>
    <row r="187" spans="1:7" ht="24" customHeight="1" x14ac:dyDescent="0.2">
      <c r="A187" s="282"/>
      <c r="C187" s="104" t="s">
        <v>606</v>
      </c>
      <c r="D187" s="94"/>
      <c r="E187" s="95"/>
      <c r="G187" s="284"/>
    </row>
    <row r="188" spans="1:7" s="224" customFormat="1" ht="24" customHeight="1" x14ac:dyDescent="0.2">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
      <c r="A196" s="219" t="str">
        <f t="shared" si="56"/>
        <v/>
      </c>
      <c r="B196" s="217" t="str">
        <f t="shared" si="57"/>
        <v/>
      </c>
      <c r="C196" s="218"/>
      <c r="D196" s="219" t="str">
        <f t="shared" si="58"/>
        <v/>
      </c>
      <c r="E196" s="220"/>
      <c r="F196" s="221">
        <f t="shared" si="59"/>
        <v>0</v>
      </c>
      <c r="G196" s="281">
        <f t="shared" si="60"/>
        <v>0</v>
      </c>
    </row>
    <row r="197" spans="1:7" ht="24" customHeight="1" x14ac:dyDescent="0.2">
      <c r="A197" s="285"/>
      <c r="B197" s="94"/>
      <c r="D197" s="94"/>
      <c r="E197" s="95"/>
      <c r="F197" s="268" t="s">
        <v>33</v>
      </c>
      <c r="G197" s="283">
        <f>SUBTOTAL(9,G188:G196)</f>
        <v>0</v>
      </c>
    </row>
    <row r="198" spans="1:7" ht="24" customHeight="1" x14ac:dyDescent="0.2">
      <c r="A198" s="286"/>
      <c r="B198" s="94"/>
      <c r="D198" s="94"/>
      <c r="E198" s="95"/>
      <c r="G198" s="284"/>
    </row>
    <row r="199" spans="1:7" ht="24" customHeight="1" x14ac:dyDescent="0.2">
      <c r="A199" s="287" t="str">
        <f>B157</f>
        <v>1.1.4</v>
      </c>
      <c r="B199" s="288" t="str">
        <f>C157</f>
        <v>Provisión y colocación del Cartel de Obra</v>
      </c>
      <c r="C199" s="101"/>
      <c r="D199" s="101" t="s">
        <v>34</v>
      </c>
      <c r="E199" s="102"/>
      <c r="F199" s="290" t="s">
        <v>35</v>
      </c>
      <c r="G199" s="289">
        <f>SUBTOTAL(9,G162:G198)</f>
        <v>0</v>
      </c>
    </row>
    <row r="201" spans="1:7" ht="24" customHeight="1" x14ac:dyDescent="0.2">
      <c r="A201" s="269" t="s">
        <v>37</v>
      </c>
      <c r="B201" s="270"/>
      <c r="C201" s="270"/>
      <c r="D201" s="270"/>
      <c r="E201" s="270"/>
      <c r="F201" s="270"/>
      <c r="G201" s="271"/>
    </row>
    <row r="202" spans="1:7" ht="24" customHeight="1" x14ac:dyDescent="0.2">
      <c r="A202" s="272" t="s">
        <v>602</v>
      </c>
      <c r="B202" s="90" t="str">
        <f>Comitente</f>
        <v>SUBSECRETARIA DE ARQUITECTURA</v>
      </c>
      <c r="C202" s="86"/>
      <c r="D202" s="91"/>
      <c r="E202" s="91"/>
      <c r="F202" s="92"/>
      <c r="G202" s="273"/>
    </row>
    <row r="203" spans="1:7" ht="24" customHeight="1" x14ac:dyDescent="0.2">
      <c r="A203" s="272" t="s">
        <v>603</v>
      </c>
      <c r="B203" s="90">
        <f>Contratista</f>
        <v>0</v>
      </c>
      <c r="C203" s="87"/>
      <c r="D203" s="87"/>
      <c r="E203" s="87"/>
      <c r="F203" s="93"/>
      <c r="G203" s="274"/>
    </row>
    <row r="204" spans="1:7" ht="24" customHeight="1" x14ac:dyDescent="0.2">
      <c r="A204" s="272" t="s">
        <v>24</v>
      </c>
      <c r="B204" s="90" t="str">
        <f>Obra</f>
        <v>ESCUELA SECUNDARIA ULLUM</v>
      </c>
      <c r="C204" s="87"/>
      <c r="D204" s="87"/>
      <c r="E204" s="87"/>
      <c r="F204" s="93" t="s">
        <v>38</v>
      </c>
      <c r="G204" s="275">
        <f>Fecha_Base</f>
        <v>0</v>
      </c>
    </row>
    <row r="205" spans="1:7" ht="24" customHeight="1" x14ac:dyDescent="0.2">
      <c r="A205" s="276" t="s">
        <v>601</v>
      </c>
      <c r="B205" s="88" t="str">
        <f>Ubicación</f>
        <v>ULLUM - SAN JUAN</v>
      </c>
      <c r="C205" s="88"/>
      <c r="D205" s="94"/>
      <c r="E205" s="95"/>
      <c r="G205" s="277"/>
    </row>
    <row r="206" spans="1:7" ht="24" customHeight="1" x14ac:dyDescent="0.2">
      <c r="A206" s="276" t="s">
        <v>39</v>
      </c>
      <c r="B206" s="97">
        <f>IFERROR(VALUE(LEFT(B207,FIND(".",B207)-1)),"")</f>
        <v>1</v>
      </c>
      <c r="C206" s="89" t="str">
        <f>IFERROR(VLOOKUP(B206,Tabla_CyP,2,FALSE),"")</f>
        <v xml:space="preserve"> TRABAJOS PREPARATORIOS</v>
      </c>
      <c r="E206" s="95"/>
      <c r="G206" s="277"/>
    </row>
    <row r="207" spans="1:7" ht="24" customHeight="1" x14ac:dyDescent="0.2">
      <c r="A207" s="276" t="s">
        <v>25</v>
      </c>
      <c r="B207" s="98" t="str">
        <f>IFERROR(VLOOKUP(COUNTIF($A$1:A207,"ANALISIS DE PRECIOS"),Tabla_NumeroItem,2,FALSE),"")</f>
        <v>1.2.1</v>
      </c>
      <c r="C207" s="89" t="str">
        <f>IFERROR(VLOOKUP(B207,Tabla_CyP,2,FALSE),"")</f>
        <v>Replanteo de la Obra</v>
      </c>
      <c r="D207" s="94"/>
      <c r="E207" s="95"/>
      <c r="F207" s="93" t="s">
        <v>26</v>
      </c>
      <c r="G207" s="278" t="str">
        <f>IFERROR(VLOOKUP(B207,Tabla_CyP,4,FALSE),"")</f>
        <v>m2</v>
      </c>
    </row>
    <row r="208" spans="1:7" ht="24" customHeight="1" x14ac:dyDescent="0.2">
      <c r="A208" s="276"/>
      <c r="B208" s="88"/>
      <c r="D208" s="94"/>
      <c r="E208" s="95"/>
      <c r="G208" s="277"/>
    </row>
    <row r="209" spans="1:123" ht="24" customHeight="1" x14ac:dyDescent="0.2">
      <c r="A209" s="331" t="s">
        <v>507</v>
      </c>
      <c r="B209" s="332"/>
      <c r="C209" s="333" t="s">
        <v>0</v>
      </c>
      <c r="D209" s="333" t="s">
        <v>27</v>
      </c>
      <c r="E209" s="335" t="s">
        <v>28</v>
      </c>
      <c r="F209" s="337" t="s">
        <v>29</v>
      </c>
      <c r="G209" s="337" t="s">
        <v>30</v>
      </c>
    </row>
    <row r="210" spans="1:123" s="94" customFormat="1" ht="24" customHeight="1" x14ac:dyDescent="0.2">
      <c r="A210" s="99" t="s">
        <v>508</v>
      </c>
      <c r="B210" s="99" t="s">
        <v>509</v>
      </c>
      <c r="C210" s="334"/>
      <c r="D210" s="334"/>
      <c r="E210" s="336"/>
      <c r="F210" s="338"/>
      <c r="G210" s="338"/>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
      <c r="A211" s="279"/>
      <c r="B211" s="100"/>
      <c r="C211" s="138" t="s">
        <v>604</v>
      </c>
      <c r="D211" s="101"/>
      <c r="E211" s="102"/>
      <c r="F211" s="103"/>
      <c r="G211" s="280"/>
    </row>
    <row r="212" spans="1:123" s="224" customFormat="1" ht="24" customHeight="1" x14ac:dyDescent="0.2">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
      <c r="A225" s="219" t="str">
        <f t="shared" si="61"/>
        <v/>
      </c>
      <c r="B225" s="217" t="str">
        <f t="shared" si="64"/>
        <v/>
      </c>
      <c r="C225" s="218"/>
      <c r="D225" s="219" t="str">
        <f t="shared" si="62"/>
        <v/>
      </c>
      <c r="E225" s="220"/>
      <c r="F225" s="222">
        <f t="shared" si="63"/>
        <v>0</v>
      </c>
      <c r="G225" s="281">
        <f t="shared" si="65"/>
        <v>0</v>
      </c>
    </row>
    <row r="226" spans="1:7" ht="24" customHeight="1" x14ac:dyDescent="0.2">
      <c r="A226" s="282"/>
      <c r="D226" s="94"/>
      <c r="E226" s="95"/>
      <c r="F226" s="268" t="s">
        <v>31</v>
      </c>
      <c r="G226" s="283">
        <f>SUBTOTAL(9,G212:G225)</f>
        <v>0</v>
      </c>
    </row>
    <row r="227" spans="1:7" ht="24" customHeight="1" x14ac:dyDescent="0.2">
      <c r="A227" s="282"/>
      <c r="C227" s="104" t="s">
        <v>605</v>
      </c>
      <c r="D227" s="94"/>
      <c r="E227" s="95"/>
      <c r="G227" s="284"/>
    </row>
    <row r="228" spans="1:7" s="224" customFormat="1" ht="24" customHeight="1" x14ac:dyDescent="0.2">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
      <c r="A231" s="219" t="str">
        <f t="shared" si="66"/>
        <v/>
      </c>
      <c r="B231" s="217">
        <f t="shared" si="67"/>
        <v>0</v>
      </c>
      <c r="C231" s="218"/>
      <c r="D231" s="219" t="str">
        <f t="shared" si="68"/>
        <v/>
      </c>
      <c r="E231" s="220"/>
      <c r="F231" s="223">
        <f t="shared" si="69"/>
        <v>0</v>
      </c>
      <c r="G231" s="281">
        <f t="shared" si="70"/>
        <v>0</v>
      </c>
    </row>
    <row r="232" spans="1:7" s="224" customFormat="1" ht="24" customHeight="1" x14ac:dyDescent="0.2">
      <c r="A232" s="219" t="str">
        <f t="shared" si="66"/>
        <v/>
      </c>
      <c r="B232" s="217">
        <f t="shared" si="67"/>
        <v>0</v>
      </c>
      <c r="C232" s="218"/>
      <c r="D232" s="219" t="str">
        <f t="shared" si="68"/>
        <v/>
      </c>
      <c r="E232" s="220"/>
      <c r="F232" s="221">
        <f t="shared" si="69"/>
        <v>0</v>
      </c>
      <c r="G232" s="281">
        <f t="shared" si="70"/>
        <v>0</v>
      </c>
    </row>
    <row r="233" spans="1:7" s="224" customFormat="1" ht="24" customHeight="1" x14ac:dyDescent="0.2">
      <c r="A233" s="219" t="str">
        <f t="shared" si="66"/>
        <v/>
      </c>
      <c r="B233" s="217">
        <f t="shared" si="67"/>
        <v>0</v>
      </c>
      <c r="C233" s="218"/>
      <c r="D233" s="219" t="str">
        <f t="shared" si="68"/>
        <v/>
      </c>
      <c r="E233" s="220"/>
      <c r="F233" s="221">
        <f t="shared" si="69"/>
        <v>0</v>
      </c>
      <c r="G233" s="281">
        <f t="shared" si="70"/>
        <v>0</v>
      </c>
    </row>
    <row r="234" spans="1:7" s="224" customFormat="1" ht="24" customHeight="1" x14ac:dyDescent="0.2">
      <c r="A234" s="219" t="str">
        <f t="shared" si="66"/>
        <v/>
      </c>
      <c r="B234" s="217">
        <f t="shared" si="67"/>
        <v>0</v>
      </c>
      <c r="C234" s="218"/>
      <c r="D234" s="219" t="str">
        <f t="shared" si="68"/>
        <v/>
      </c>
      <c r="E234" s="220"/>
      <c r="F234" s="221">
        <f t="shared" si="69"/>
        <v>0</v>
      </c>
      <c r="G234" s="281">
        <f t="shared" si="70"/>
        <v>0</v>
      </c>
    </row>
    <row r="235" spans="1:7" s="224" customFormat="1" ht="24" customHeight="1" x14ac:dyDescent="0.2">
      <c r="A235" s="219" t="str">
        <f t="shared" si="66"/>
        <v/>
      </c>
      <c r="B235" s="217">
        <f t="shared" si="67"/>
        <v>0</v>
      </c>
      <c r="C235" s="218"/>
      <c r="D235" s="219" t="str">
        <f t="shared" si="68"/>
        <v/>
      </c>
      <c r="E235" s="220"/>
      <c r="F235" s="221">
        <f t="shared" si="69"/>
        <v>0</v>
      </c>
      <c r="G235" s="281">
        <f t="shared" si="70"/>
        <v>0</v>
      </c>
    </row>
    <row r="236" spans="1:7" ht="24" customHeight="1" x14ac:dyDescent="0.2">
      <c r="A236" s="282"/>
      <c r="D236" s="94"/>
      <c r="E236" s="95"/>
      <c r="F236" s="268" t="s">
        <v>32</v>
      </c>
      <c r="G236" s="283">
        <f>SUBTOTAL(9,G228:G235)</f>
        <v>0</v>
      </c>
    </row>
    <row r="237" spans="1:7" ht="24" customHeight="1" x14ac:dyDescent="0.2">
      <c r="A237" s="282"/>
      <c r="C237" s="104" t="s">
        <v>606</v>
      </c>
      <c r="D237" s="94"/>
      <c r="E237" s="95"/>
      <c r="G237" s="284"/>
    </row>
    <row r="238" spans="1:7" s="224" customFormat="1" ht="24" customHeight="1" x14ac:dyDescent="0.2">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
      <c r="A246" s="219" t="str">
        <f t="shared" si="71"/>
        <v/>
      </c>
      <c r="B246" s="217" t="str">
        <f t="shared" si="72"/>
        <v/>
      </c>
      <c r="C246" s="218"/>
      <c r="D246" s="219" t="str">
        <f t="shared" si="73"/>
        <v/>
      </c>
      <c r="E246" s="220"/>
      <c r="F246" s="221">
        <f t="shared" si="74"/>
        <v>0</v>
      </c>
      <c r="G246" s="281">
        <f t="shared" si="75"/>
        <v>0</v>
      </c>
    </row>
    <row r="247" spans="1:7" ht="24" customHeight="1" x14ac:dyDescent="0.2">
      <c r="A247" s="285"/>
      <c r="B247" s="94"/>
      <c r="D247" s="94"/>
      <c r="E247" s="95"/>
      <c r="F247" s="268" t="s">
        <v>33</v>
      </c>
      <c r="G247" s="283">
        <f>SUBTOTAL(9,G238:G246)</f>
        <v>0</v>
      </c>
    </row>
    <row r="248" spans="1:7" ht="24" customHeight="1" x14ac:dyDescent="0.2">
      <c r="A248" s="286"/>
      <c r="B248" s="94"/>
      <c r="D248" s="94"/>
      <c r="E248" s="95"/>
      <c r="G248" s="284"/>
    </row>
    <row r="249" spans="1:7" ht="24" customHeight="1" x14ac:dyDescent="0.2">
      <c r="A249" s="287" t="str">
        <f>B207</f>
        <v>1.2.1</v>
      </c>
      <c r="B249" s="288" t="str">
        <f>C207</f>
        <v>Replanteo de la Obra</v>
      </c>
      <c r="C249" s="101"/>
      <c r="D249" s="101" t="s">
        <v>34</v>
      </c>
      <c r="E249" s="102"/>
      <c r="F249" s="290" t="s">
        <v>35</v>
      </c>
      <c r="G249" s="289">
        <f>SUBTOTAL(9,G212:G248)</f>
        <v>0</v>
      </c>
    </row>
    <row r="251" spans="1:7" ht="24" customHeight="1" x14ac:dyDescent="0.2">
      <c r="A251" s="269" t="s">
        <v>37</v>
      </c>
      <c r="B251" s="270"/>
      <c r="C251" s="270"/>
      <c r="D251" s="270"/>
      <c r="E251" s="270"/>
      <c r="F251" s="270"/>
      <c r="G251" s="271"/>
    </row>
    <row r="252" spans="1:7" ht="24" customHeight="1" x14ac:dyDescent="0.2">
      <c r="A252" s="272" t="s">
        <v>602</v>
      </c>
      <c r="B252" s="90" t="str">
        <f>Comitente</f>
        <v>SUBSECRETARIA DE ARQUITECTURA</v>
      </c>
      <c r="C252" s="86"/>
      <c r="D252" s="91"/>
      <c r="E252" s="91"/>
      <c r="F252" s="92"/>
      <c r="G252" s="273"/>
    </row>
    <row r="253" spans="1:7" ht="24" customHeight="1" x14ac:dyDescent="0.2">
      <c r="A253" s="272" t="s">
        <v>603</v>
      </c>
      <c r="B253" s="90">
        <f>Contratista</f>
        <v>0</v>
      </c>
      <c r="C253" s="87"/>
      <c r="D253" s="87"/>
      <c r="E253" s="87"/>
      <c r="F253" s="93"/>
      <c r="G253" s="274"/>
    </row>
    <row r="254" spans="1:7" ht="24" customHeight="1" x14ac:dyDescent="0.2">
      <c r="A254" s="272" t="s">
        <v>24</v>
      </c>
      <c r="B254" s="90" t="str">
        <f>Obra</f>
        <v>ESCUELA SECUNDARIA ULLUM</v>
      </c>
      <c r="C254" s="87"/>
      <c r="D254" s="87"/>
      <c r="E254" s="87"/>
      <c r="F254" s="93" t="s">
        <v>38</v>
      </c>
      <c r="G254" s="275">
        <f>Fecha_Base</f>
        <v>0</v>
      </c>
    </row>
    <row r="255" spans="1:7" ht="24" customHeight="1" x14ac:dyDescent="0.2">
      <c r="A255" s="276" t="s">
        <v>601</v>
      </c>
      <c r="B255" s="88" t="str">
        <f>Ubicación</f>
        <v>ULLUM - SAN JUAN</v>
      </c>
      <c r="C255" s="88"/>
      <c r="D255" s="94"/>
      <c r="E255" s="95"/>
      <c r="G255" s="277"/>
    </row>
    <row r="256" spans="1:7" ht="24" customHeight="1" x14ac:dyDescent="0.2">
      <c r="A256" s="276" t="s">
        <v>39</v>
      </c>
      <c r="B256" s="97">
        <f>IFERROR(VALUE(LEFT(B257,FIND(".",B257)-1)),"")</f>
        <v>1</v>
      </c>
      <c r="C256" s="89" t="str">
        <f>IFERROR(VLOOKUP(B256,Tabla_CyP,2,FALSE),"")</f>
        <v xml:space="preserve"> TRABAJOS PREPARATORIOS</v>
      </c>
      <c r="E256" s="95"/>
      <c r="G256" s="277"/>
    </row>
    <row r="257" spans="1:123" ht="24" customHeight="1" x14ac:dyDescent="0.2">
      <c r="A257" s="276" t="s">
        <v>25</v>
      </c>
      <c r="B257" s="98" t="str">
        <f>IFERROR(VLOOKUP(COUNTIF($A$1:A257,"ANALISIS DE PRECIOS"),Tabla_NumeroItem,2,FALSE),"")</f>
        <v>1.2.2</v>
      </c>
      <c r="C257" s="89" t="str">
        <f>IFERROR(VLOOKUP(B257,Tabla_CyP,2,FALSE),"")</f>
        <v>Oficina para la Inspección</v>
      </c>
      <c r="D257" s="94"/>
      <c r="E257" s="95"/>
      <c r="F257" s="93" t="s">
        <v>26</v>
      </c>
      <c r="G257" s="278" t="str">
        <f>IFERROR(VLOOKUP(B257,Tabla_CyP,4,FALSE),"")</f>
        <v>Un</v>
      </c>
    </row>
    <row r="258" spans="1:123" ht="24" customHeight="1" x14ac:dyDescent="0.2">
      <c r="A258" s="276"/>
      <c r="B258" s="88"/>
      <c r="D258" s="94"/>
      <c r="E258" s="95"/>
      <c r="G258" s="277"/>
    </row>
    <row r="259" spans="1:123" ht="24" customHeight="1" x14ac:dyDescent="0.2">
      <c r="A259" s="331" t="s">
        <v>507</v>
      </c>
      <c r="B259" s="332"/>
      <c r="C259" s="333" t="s">
        <v>0</v>
      </c>
      <c r="D259" s="333" t="s">
        <v>27</v>
      </c>
      <c r="E259" s="335" t="s">
        <v>28</v>
      </c>
      <c r="F259" s="337" t="s">
        <v>29</v>
      </c>
      <c r="G259" s="337" t="s">
        <v>30</v>
      </c>
    </row>
    <row r="260" spans="1:123" s="94" customFormat="1" ht="24" customHeight="1" x14ac:dyDescent="0.2">
      <c r="A260" s="99" t="s">
        <v>508</v>
      </c>
      <c r="B260" s="99" t="s">
        <v>509</v>
      </c>
      <c r="C260" s="334"/>
      <c r="D260" s="334"/>
      <c r="E260" s="336"/>
      <c r="F260" s="338"/>
      <c r="G260" s="338"/>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
      <c r="A261" s="279"/>
      <c r="B261" s="100"/>
      <c r="C261" s="138" t="s">
        <v>604</v>
      </c>
      <c r="D261" s="101"/>
      <c r="E261" s="102"/>
      <c r="F261" s="103"/>
      <c r="G261" s="280"/>
    </row>
    <row r="262" spans="1:123" s="224" customFormat="1" ht="24" customHeight="1" x14ac:dyDescent="0.2">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
      <c r="A275" s="219" t="str">
        <f t="shared" si="76"/>
        <v/>
      </c>
      <c r="B275" s="217" t="str">
        <f t="shared" si="79"/>
        <v/>
      </c>
      <c r="C275" s="218"/>
      <c r="D275" s="219" t="str">
        <f t="shared" si="77"/>
        <v/>
      </c>
      <c r="E275" s="220"/>
      <c r="F275" s="222">
        <f t="shared" si="78"/>
        <v>0</v>
      </c>
      <c r="G275" s="281">
        <f t="shared" si="80"/>
        <v>0</v>
      </c>
    </row>
    <row r="276" spans="1:7" ht="24" customHeight="1" x14ac:dyDescent="0.2">
      <c r="A276" s="282"/>
      <c r="D276" s="94"/>
      <c r="E276" s="95"/>
      <c r="F276" s="268" t="s">
        <v>31</v>
      </c>
      <c r="G276" s="283">
        <f>SUBTOTAL(9,G262:G275)</f>
        <v>0</v>
      </c>
    </row>
    <row r="277" spans="1:7" ht="24" customHeight="1" x14ac:dyDescent="0.2">
      <c r="A277" s="282"/>
      <c r="C277" s="104" t="s">
        <v>605</v>
      </c>
      <c r="D277" s="94"/>
      <c r="E277" s="95"/>
      <c r="G277" s="284"/>
    </row>
    <row r="278" spans="1:7" s="224" customFormat="1" ht="24" customHeight="1" x14ac:dyDescent="0.2">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
      <c r="A281" s="219" t="str">
        <f t="shared" si="81"/>
        <v/>
      </c>
      <c r="B281" s="217">
        <f t="shared" si="82"/>
        <v>0</v>
      </c>
      <c r="C281" s="218"/>
      <c r="D281" s="219" t="str">
        <f t="shared" si="83"/>
        <v/>
      </c>
      <c r="E281" s="220"/>
      <c r="F281" s="223">
        <f t="shared" si="84"/>
        <v>0</v>
      </c>
      <c r="G281" s="281">
        <f t="shared" si="85"/>
        <v>0</v>
      </c>
    </row>
    <row r="282" spans="1:7" s="224" customFormat="1" ht="24" customHeight="1" x14ac:dyDescent="0.2">
      <c r="A282" s="219" t="str">
        <f t="shared" si="81"/>
        <v/>
      </c>
      <c r="B282" s="217">
        <f t="shared" si="82"/>
        <v>0</v>
      </c>
      <c r="C282" s="218"/>
      <c r="D282" s="219" t="str">
        <f t="shared" si="83"/>
        <v/>
      </c>
      <c r="E282" s="220"/>
      <c r="F282" s="221">
        <f t="shared" si="84"/>
        <v>0</v>
      </c>
      <c r="G282" s="281">
        <f t="shared" si="85"/>
        <v>0</v>
      </c>
    </row>
    <row r="283" spans="1:7" s="224" customFormat="1" ht="24" customHeight="1" x14ac:dyDescent="0.2">
      <c r="A283" s="219" t="str">
        <f t="shared" si="81"/>
        <v/>
      </c>
      <c r="B283" s="217">
        <f t="shared" si="82"/>
        <v>0</v>
      </c>
      <c r="C283" s="218"/>
      <c r="D283" s="219" t="str">
        <f t="shared" si="83"/>
        <v/>
      </c>
      <c r="E283" s="220"/>
      <c r="F283" s="221">
        <f t="shared" si="84"/>
        <v>0</v>
      </c>
      <c r="G283" s="281">
        <f t="shared" si="85"/>
        <v>0</v>
      </c>
    </row>
    <row r="284" spans="1:7" s="224" customFormat="1" ht="24" customHeight="1" x14ac:dyDescent="0.2">
      <c r="A284" s="219" t="str">
        <f t="shared" si="81"/>
        <v/>
      </c>
      <c r="B284" s="217">
        <f t="shared" si="82"/>
        <v>0</v>
      </c>
      <c r="C284" s="218"/>
      <c r="D284" s="219" t="str">
        <f t="shared" si="83"/>
        <v/>
      </c>
      <c r="E284" s="220"/>
      <c r="F284" s="221">
        <f t="shared" si="84"/>
        <v>0</v>
      </c>
      <c r="G284" s="281">
        <f t="shared" si="85"/>
        <v>0</v>
      </c>
    </row>
    <row r="285" spans="1:7" s="224" customFormat="1" ht="24" customHeight="1" x14ac:dyDescent="0.2">
      <c r="A285" s="219" t="str">
        <f t="shared" si="81"/>
        <v/>
      </c>
      <c r="B285" s="217">
        <f t="shared" si="82"/>
        <v>0</v>
      </c>
      <c r="C285" s="218"/>
      <c r="D285" s="219" t="str">
        <f t="shared" si="83"/>
        <v/>
      </c>
      <c r="E285" s="220"/>
      <c r="F285" s="221">
        <f t="shared" si="84"/>
        <v>0</v>
      </c>
      <c r="G285" s="281">
        <f t="shared" si="85"/>
        <v>0</v>
      </c>
    </row>
    <row r="286" spans="1:7" ht="24" customHeight="1" x14ac:dyDescent="0.2">
      <c r="A286" s="282"/>
      <c r="D286" s="94"/>
      <c r="E286" s="95"/>
      <c r="F286" s="268" t="s">
        <v>32</v>
      </c>
      <c r="G286" s="283">
        <f>SUBTOTAL(9,G278:G285)</f>
        <v>0</v>
      </c>
    </row>
    <row r="287" spans="1:7" ht="24" customHeight="1" x14ac:dyDescent="0.2">
      <c r="A287" s="282"/>
      <c r="C287" s="104" t="s">
        <v>606</v>
      </c>
      <c r="D287" s="94"/>
      <c r="E287" s="95"/>
      <c r="G287" s="284"/>
    </row>
    <row r="288" spans="1:7" s="224" customFormat="1" ht="24" customHeight="1" x14ac:dyDescent="0.2">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
      <c r="A296" s="219" t="str">
        <f t="shared" si="86"/>
        <v/>
      </c>
      <c r="B296" s="217" t="str">
        <f t="shared" si="87"/>
        <v/>
      </c>
      <c r="C296" s="218"/>
      <c r="D296" s="219" t="str">
        <f t="shared" si="88"/>
        <v/>
      </c>
      <c r="E296" s="220"/>
      <c r="F296" s="221">
        <f t="shared" si="89"/>
        <v>0</v>
      </c>
      <c r="G296" s="281">
        <f t="shared" si="90"/>
        <v>0</v>
      </c>
    </row>
    <row r="297" spans="1:7" ht="24" customHeight="1" x14ac:dyDescent="0.2">
      <c r="A297" s="285"/>
      <c r="B297" s="94"/>
      <c r="D297" s="94"/>
      <c r="E297" s="95"/>
      <c r="F297" s="268" t="s">
        <v>33</v>
      </c>
      <c r="G297" s="283">
        <f>SUBTOTAL(9,G288:G296)</f>
        <v>0</v>
      </c>
    </row>
    <row r="298" spans="1:7" ht="24" customHeight="1" x14ac:dyDescent="0.2">
      <c r="A298" s="286"/>
      <c r="B298" s="94"/>
      <c r="D298" s="94"/>
      <c r="E298" s="95"/>
      <c r="G298" s="284"/>
    </row>
    <row r="299" spans="1:7" ht="24" customHeight="1" x14ac:dyDescent="0.2">
      <c r="A299" s="287" t="str">
        <f>B257</f>
        <v>1.2.2</v>
      </c>
      <c r="B299" s="288" t="str">
        <f>C257</f>
        <v>Oficina para la Inspección</v>
      </c>
      <c r="C299" s="101"/>
      <c r="D299" s="101" t="s">
        <v>34</v>
      </c>
      <c r="E299" s="102"/>
      <c r="F299" s="290" t="s">
        <v>35</v>
      </c>
      <c r="G299" s="289">
        <f>SUBTOTAL(9,G262:G298)</f>
        <v>0</v>
      </c>
    </row>
    <row r="301" spans="1:7" ht="24" customHeight="1" x14ac:dyDescent="0.2">
      <c r="A301" s="269" t="s">
        <v>37</v>
      </c>
      <c r="B301" s="270"/>
      <c r="C301" s="270"/>
      <c r="D301" s="270"/>
      <c r="E301" s="270"/>
      <c r="F301" s="270"/>
      <c r="G301" s="271"/>
    </row>
    <row r="302" spans="1:7" ht="24" customHeight="1" x14ac:dyDescent="0.2">
      <c r="A302" s="272" t="s">
        <v>602</v>
      </c>
      <c r="B302" s="90" t="str">
        <f>Comitente</f>
        <v>SUBSECRETARIA DE ARQUITECTURA</v>
      </c>
      <c r="C302" s="86"/>
      <c r="D302" s="91"/>
      <c r="E302" s="91"/>
      <c r="F302" s="92"/>
      <c r="G302" s="273"/>
    </row>
    <row r="303" spans="1:7" ht="24" customHeight="1" x14ac:dyDescent="0.2">
      <c r="A303" s="272" t="s">
        <v>603</v>
      </c>
      <c r="B303" s="90">
        <f>Contratista</f>
        <v>0</v>
      </c>
      <c r="C303" s="87"/>
      <c r="D303" s="87"/>
      <c r="E303" s="87"/>
      <c r="F303" s="93"/>
      <c r="G303" s="274"/>
    </row>
    <row r="304" spans="1:7" ht="24" customHeight="1" x14ac:dyDescent="0.2">
      <c r="A304" s="272" t="s">
        <v>24</v>
      </c>
      <c r="B304" s="90" t="str">
        <f>Obra</f>
        <v>ESCUELA SECUNDARIA ULLUM</v>
      </c>
      <c r="C304" s="87"/>
      <c r="D304" s="87"/>
      <c r="E304" s="87"/>
      <c r="F304" s="93" t="s">
        <v>38</v>
      </c>
      <c r="G304" s="275">
        <f>Fecha_Base</f>
        <v>0</v>
      </c>
    </row>
    <row r="305" spans="1:123" ht="24" customHeight="1" x14ac:dyDescent="0.2">
      <c r="A305" s="276" t="s">
        <v>601</v>
      </c>
      <c r="B305" s="88" t="str">
        <f>Ubicación</f>
        <v>ULLUM - SAN JUAN</v>
      </c>
      <c r="C305" s="88"/>
      <c r="D305" s="94"/>
      <c r="E305" s="95"/>
      <c r="G305" s="277"/>
    </row>
    <row r="306" spans="1:123" ht="24" customHeight="1" x14ac:dyDescent="0.2">
      <c r="A306" s="276" t="s">
        <v>39</v>
      </c>
      <c r="B306" s="97">
        <f>IFERROR(VALUE(LEFT(B307,FIND(".",B307)-1)),"")</f>
        <v>1</v>
      </c>
      <c r="C306" s="89" t="str">
        <f>IFERROR(VLOOKUP(B306,Tabla_CyP,2,FALSE),"")</f>
        <v xml:space="preserve"> TRABAJOS PREPARATORIOS</v>
      </c>
      <c r="E306" s="95"/>
      <c r="G306" s="277"/>
    </row>
    <row r="307" spans="1:123" ht="24" customHeight="1" x14ac:dyDescent="0.2">
      <c r="A307" s="276" t="s">
        <v>25</v>
      </c>
      <c r="B307" s="98" t="str">
        <f>IFERROR(VLOOKUP(COUNTIF($A$1:A307,"ANALISIS DE PRECIOS"),Tabla_NumeroItem,2,FALSE),"")</f>
        <v>1.2.3</v>
      </c>
      <c r="C307" s="89" t="str">
        <f>IFERROR(VLOOKUP(B307,Tabla_CyP,2,FALSE),"")</f>
        <v>Cegado de Pozos Absorbentes o Negros, Cámaras, Zanjas o excavaciones</v>
      </c>
      <c r="D307" s="94"/>
      <c r="E307" s="95"/>
      <c r="F307" s="93" t="s">
        <v>26</v>
      </c>
      <c r="G307" s="278" t="str">
        <f>IFERROR(VLOOKUP(B307,Tabla_CyP,4,FALSE),"")</f>
        <v>gl</v>
      </c>
    </row>
    <row r="308" spans="1:123" ht="24" customHeight="1" x14ac:dyDescent="0.2">
      <c r="A308" s="276"/>
      <c r="B308" s="88"/>
      <c r="D308" s="94"/>
      <c r="E308" s="95"/>
      <c r="G308" s="277"/>
    </row>
    <row r="309" spans="1:123" ht="24" customHeight="1" x14ac:dyDescent="0.2">
      <c r="A309" s="331" t="s">
        <v>507</v>
      </c>
      <c r="B309" s="332"/>
      <c r="C309" s="333" t="s">
        <v>0</v>
      </c>
      <c r="D309" s="333" t="s">
        <v>27</v>
      </c>
      <c r="E309" s="335" t="s">
        <v>28</v>
      </c>
      <c r="F309" s="337" t="s">
        <v>29</v>
      </c>
      <c r="G309" s="337" t="s">
        <v>30</v>
      </c>
    </row>
    <row r="310" spans="1:123" s="94" customFormat="1" ht="24" customHeight="1" x14ac:dyDescent="0.2">
      <c r="A310" s="99" t="s">
        <v>508</v>
      </c>
      <c r="B310" s="99" t="s">
        <v>509</v>
      </c>
      <c r="C310" s="334"/>
      <c r="D310" s="334"/>
      <c r="E310" s="336"/>
      <c r="F310" s="338"/>
      <c r="G310" s="338"/>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
      <c r="A311" s="279"/>
      <c r="B311" s="100"/>
      <c r="C311" s="138" t="s">
        <v>604</v>
      </c>
      <c r="D311" s="101"/>
      <c r="E311" s="102"/>
      <c r="F311" s="103"/>
      <c r="G311" s="280"/>
    </row>
    <row r="312" spans="1:123" s="224" customFormat="1" ht="24" customHeight="1" x14ac:dyDescent="0.2">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
      <c r="A325" s="219" t="str">
        <f t="shared" si="91"/>
        <v/>
      </c>
      <c r="B325" s="217" t="str">
        <f t="shared" si="94"/>
        <v/>
      </c>
      <c r="C325" s="218"/>
      <c r="D325" s="219" t="str">
        <f t="shared" si="92"/>
        <v/>
      </c>
      <c r="E325" s="220"/>
      <c r="F325" s="222">
        <f t="shared" si="93"/>
        <v>0</v>
      </c>
      <c r="G325" s="281">
        <f t="shared" si="95"/>
        <v>0</v>
      </c>
    </row>
    <row r="326" spans="1:7" ht="24" customHeight="1" x14ac:dyDescent="0.2">
      <c r="A326" s="282"/>
      <c r="D326" s="94"/>
      <c r="E326" s="95"/>
      <c r="F326" s="268" t="s">
        <v>31</v>
      </c>
      <c r="G326" s="283">
        <f>SUBTOTAL(9,G312:G325)</f>
        <v>0</v>
      </c>
    </row>
    <row r="327" spans="1:7" ht="24" customHeight="1" x14ac:dyDescent="0.2">
      <c r="A327" s="282"/>
      <c r="C327" s="104" t="s">
        <v>605</v>
      </c>
      <c r="D327" s="94"/>
      <c r="E327" s="95"/>
      <c r="G327" s="284"/>
    </row>
    <row r="328" spans="1:7" s="224" customFormat="1" ht="24" customHeight="1" x14ac:dyDescent="0.2">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
      <c r="A331" s="219" t="str">
        <f t="shared" si="96"/>
        <v/>
      </c>
      <c r="B331" s="217">
        <f t="shared" si="97"/>
        <v>0</v>
      </c>
      <c r="C331" s="218"/>
      <c r="D331" s="219" t="str">
        <f t="shared" si="98"/>
        <v/>
      </c>
      <c r="E331" s="220"/>
      <c r="F331" s="223">
        <f t="shared" si="99"/>
        <v>0</v>
      </c>
      <c r="G331" s="281">
        <f t="shared" si="100"/>
        <v>0</v>
      </c>
    </row>
    <row r="332" spans="1:7" s="224" customFormat="1" ht="24" customHeight="1" x14ac:dyDescent="0.2">
      <c r="A332" s="219" t="str">
        <f t="shared" si="96"/>
        <v/>
      </c>
      <c r="B332" s="217">
        <f t="shared" si="97"/>
        <v>0</v>
      </c>
      <c r="C332" s="218"/>
      <c r="D332" s="219" t="str">
        <f t="shared" si="98"/>
        <v/>
      </c>
      <c r="E332" s="220"/>
      <c r="F332" s="221">
        <f t="shared" si="99"/>
        <v>0</v>
      </c>
      <c r="G332" s="281">
        <f t="shared" si="100"/>
        <v>0</v>
      </c>
    </row>
    <row r="333" spans="1:7" s="224" customFormat="1" ht="24" customHeight="1" x14ac:dyDescent="0.2">
      <c r="A333" s="219" t="str">
        <f t="shared" si="96"/>
        <v/>
      </c>
      <c r="B333" s="217">
        <f t="shared" si="97"/>
        <v>0</v>
      </c>
      <c r="C333" s="218"/>
      <c r="D333" s="219" t="str">
        <f t="shared" si="98"/>
        <v/>
      </c>
      <c r="E333" s="220"/>
      <c r="F333" s="221">
        <f t="shared" si="99"/>
        <v>0</v>
      </c>
      <c r="G333" s="281">
        <f t="shared" si="100"/>
        <v>0</v>
      </c>
    </row>
    <row r="334" spans="1:7" s="224" customFormat="1" ht="24" customHeight="1" x14ac:dyDescent="0.2">
      <c r="A334" s="219" t="str">
        <f t="shared" si="96"/>
        <v/>
      </c>
      <c r="B334" s="217">
        <f t="shared" si="97"/>
        <v>0</v>
      </c>
      <c r="C334" s="218"/>
      <c r="D334" s="219" t="str">
        <f t="shared" si="98"/>
        <v/>
      </c>
      <c r="E334" s="220"/>
      <c r="F334" s="221">
        <f t="shared" si="99"/>
        <v>0</v>
      </c>
      <c r="G334" s="281">
        <f t="shared" si="100"/>
        <v>0</v>
      </c>
    </row>
    <row r="335" spans="1:7" s="224" customFormat="1" ht="24" customHeight="1" x14ac:dyDescent="0.2">
      <c r="A335" s="219" t="str">
        <f t="shared" si="96"/>
        <v/>
      </c>
      <c r="B335" s="217">
        <f t="shared" si="97"/>
        <v>0</v>
      </c>
      <c r="C335" s="218"/>
      <c r="D335" s="219" t="str">
        <f t="shared" si="98"/>
        <v/>
      </c>
      <c r="E335" s="220"/>
      <c r="F335" s="221">
        <f t="shared" si="99"/>
        <v>0</v>
      </c>
      <c r="G335" s="281">
        <f t="shared" si="100"/>
        <v>0</v>
      </c>
    </row>
    <row r="336" spans="1:7" ht="24" customHeight="1" x14ac:dyDescent="0.2">
      <c r="A336" s="282"/>
      <c r="D336" s="94"/>
      <c r="E336" s="95"/>
      <c r="F336" s="268" t="s">
        <v>32</v>
      </c>
      <c r="G336" s="283">
        <f>SUBTOTAL(9,G328:G335)</f>
        <v>0</v>
      </c>
    </row>
    <row r="337" spans="1:7" ht="24" customHeight="1" x14ac:dyDescent="0.2">
      <c r="A337" s="282"/>
      <c r="C337" s="104" t="s">
        <v>606</v>
      </c>
      <c r="D337" s="94"/>
      <c r="E337" s="95"/>
      <c r="G337" s="284"/>
    </row>
    <row r="338" spans="1:7" s="224" customFormat="1" ht="24" customHeight="1" x14ac:dyDescent="0.2">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
      <c r="A346" s="219" t="str">
        <f t="shared" si="101"/>
        <v/>
      </c>
      <c r="B346" s="217" t="str">
        <f t="shared" si="102"/>
        <v/>
      </c>
      <c r="C346" s="218"/>
      <c r="D346" s="219" t="str">
        <f t="shared" si="103"/>
        <v/>
      </c>
      <c r="E346" s="220"/>
      <c r="F346" s="221">
        <f t="shared" si="104"/>
        <v>0</v>
      </c>
      <c r="G346" s="281">
        <f t="shared" si="105"/>
        <v>0</v>
      </c>
    </row>
    <row r="347" spans="1:7" ht="24" customHeight="1" x14ac:dyDescent="0.2">
      <c r="A347" s="285"/>
      <c r="B347" s="94"/>
      <c r="D347" s="94"/>
      <c r="E347" s="95"/>
      <c r="F347" s="268" t="s">
        <v>33</v>
      </c>
      <c r="G347" s="283">
        <f>SUBTOTAL(9,G338:G346)</f>
        <v>0</v>
      </c>
    </row>
    <row r="348" spans="1:7" ht="24" customHeight="1" x14ac:dyDescent="0.2">
      <c r="A348" s="286"/>
      <c r="B348" s="94"/>
      <c r="D348" s="94"/>
      <c r="E348" s="95"/>
      <c r="G348" s="284"/>
    </row>
    <row r="349" spans="1:7" ht="24" customHeight="1" x14ac:dyDescent="0.2">
      <c r="A349" s="287" t="str">
        <f>B307</f>
        <v>1.2.3</v>
      </c>
      <c r="B349" s="288" t="str">
        <f>C307</f>
        <v>Cegado de Pozos Absorbentes o Negros, Cámaras, Zanjas o excavaciones</v>
      </c>
      <c r="C349" s="101"/>
      <c r="D349" s="101" t="s">
        <v>34</v>
      </c>
      <c r="E349" s="102"/>
      <c r="F349" s="290" t="s">
        <v>35</v>
      </c>
      <c r="G349" s="289">
        <f>SUBTOTAL(9,G312:G348)</f>
        <v>0</v>
      </c>
    </row>
    <row r="351" spans="1:7" ht="24" customHeight="1" x14ac:dyDescent="0.2">
      <c r="A351" s="269" t="s">
        <v>37</v>
      </c>
      <c r="B351" s="270"/>
      <c r="C351" s="270"/>
      <c r="D351" s="270"/>
      <c r="E351" s="270"/>
      <c r="F351" s="270"/>
      <c r="G351" s="271"/>
    </row>
    <row r="352" spans="1:7" ht="24" customHeight="1" x14ac:dyDescent="0.2">
      <c r="A352" s="272" t="s">
        <v>602</v>
      </c>
      <c r="B352" s="90" t="str">
        <f>Comitente</f>
        <v>SUBSECRETARIA DE ARQUITECTURA</v>
      </c>
      <c r="C352" s="86"/>
      <c r="D352" s="91"/>
      <c r="E352" s="91"/>
      <c r="F352" s="92"/>
      <c r="G352" s="273"/>
    </row>
    <row r="353" spans="1:123" ht="24" customHeight="1" x14ac:dyDescent="0.2">
      <c r="A353" s="272" t="s">
        <v>603</v>
      </c>
      <c r="B353" s="90">
        <f>Contratista</f>
        <v>0</v>
      </c>
      <c r="C353" s="87"/>
      <c r="D353" s="87"/>
      <c r="E353" s="87"/>
      <c r="F353" s="93"/>
      <c r="G353" s="274"/>
    </row>
    <row r="354" spans="1:123" ht="24" customHeight="1" x14ac:dyDescent="0.2">
      <c r="A354" s="272" t="s">
        <v>24</v>
      </c>
      <c r="B354" s="90" t="str">
        <f>Obra</f>
        <v>ESCUELA SECUNDARIA ULLUM</v>
      </c>
      <c r="C354" s="87"/>
      <c r="D354" s="87"/>
      <c r="E354" s="87"/>
      <c r="F354" s="93" t="s">
        <v>38</v>
      </c>
      <c r="G354" s="275">
        <f>Fecha_Base</f>
        <v>0</v>
      </c>
    </row>
    <row r="355" spans="1:123" ht="24" customHeight="1" x14ac:dyDescent="0.2">
      <c r="A355" s="276" t="s">
        <v>601</v>
      </c>
      <c r="B355" s="88" t="str">
        <f>Ubicación</f>
        <v>ULLUM - SAN JUAN</v>
      </c>
      <c r="C355" s="88"/>
      <c r="D355" s="94"/>
      <c r="E355" s="95"/>
      <c r="G355" s="277"/>
    </row>
    <row r="356" spans="1:123" ht="24" customHeight="1" x14ac:dyDescent="0.2">
      <c r="A356" s="276" t="s">
        <v>39</v>
      </c>
      <c r="B356" s="97">
        <f>IFERROR(VALUE(LEFT(B357,FIND(".",B357)-1)),"")</f>
        <v>1</v>
      </c>
      <c r="C356" s="89" t="str">
        <f>IFERROR(VLOOKUP(B356,Tabla_CyP,2,FALSE),"")</f>
        <v xml:space="preserve"> TRABAJOS PREPARATORIOS</v>
      </c>
      <c r="E356" s="95"/>
      <c r="G356" s="277"/>
    </row>
    <row r="357" spans="1:123" ht="24" customHeight="1" x14ac:dyDescent="0.2">
      <c r="A357" s="276" t="s">
        <v>25</v>
      </c>
      <c r="B357" s="98" t="str">
        <f>IFERROR(VLOOKUP(COUNTIF($A$1:A357,"ANALISIS DE PRECIOS"),Tabla_NumeroItem,2,FALSE),"")</f>
        <v>1.2.5</v>
      </c>
      <c r="C357" s="89" t="str">
        <f>IFERROR(VLOOKUP(B357,Tabla_CyP,2,FALSE),"")</f>
        <v>Vallados y Cierres Perimetrales</v>
      </c>
      <c r="D357" s="94"/>
      <c r="E357" s="95"/>
      <c r="F357" s="93" t="s">
        <v>26</v>
      </c>
      <c r="G357" s="278" t="str">
        <f>IFERROR(VLOOKUP(B357,Tabla_CyP,4,FALSE),"")</f>
        <v>gl</v>
      </c>
    </row>
    <row r="358" spans="1:123" ht="24" customHeight="1" x14ac:dyDescent="0.2">
      <c r="A358" s="276"/>
      <c r="B358" s="88"/>
      <c r="D358" s="94"/>
      <c r="E358" s="95"/>
      <c r="G358" s="277"/>
    </row>
    <row r="359" spans="1:123" ht="24" customHeight="1" x14ac:dyDescent="0.2">
      <c r="A359" s="331" t="s">
        <v>507</v>
      </c>
      <c r="B359" s="332"/>
      <c r="C359" s="333" t="s">
        <v>0</v>
      </c>
      <c r="D359" s="333" t="s">
        <v>27</v>
      </c>
      <c r="E359" s="335" t="s">
        <v>28</v>
      </c>
      <c r="F359" s="337" t="s">
        <v>29</v>
      </c>
      <c r="G359" s="337" t="s">
        <v>30</v>
      </c>
    </row>
    <row r="360" spans="1:123" s="94" customFormat="1" ht="24" customHeight="1" x14ac:dyDescent="0.2">
      <c r="A360" s="99" t="s">
        <v>508</v>
      </c>
      <c r="B360" s="99" t="s">
        <v>509</v>
      </c>
      <c r="C360" s="334"/>
      <c r="D360" s="334"/>
      <c r="E360" s="336"/>
      <c r="F360" s="338"/>
      <c r="G360" s="338"/>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
      <c r="A361" s="279"/>
      <c r="B361" s="100"/>
      <c r="C361" s="138" t="s">
        <v>604</v>
      </c>
      <c r="D361" s="101"/>
      <c r="E361" s="102"/>
      <c r="F361" s="103"/>
      <c r="G361" s="280"/>
    </row>
    <row r="362" spans="1:123" s="224" customFormat="1" ht="24" customHeight="1" x14ac:dyDescent="0.2">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
      <c r="A375" s="219" t="str">
        <f t="shared" si="106"/>
        <v/>
      </c>
      <c r="B375" s="217" t="str">
        <f t="shared" si="109"/>
        <v/>
      </c>
      <c r="C375" s="218"/>
      <c r="D375" s="219" t="str">
        <f t="shared" si="107"/>
        <v/>
      </c>
      <c r="E375" s="220"/>
      <c r="F375" s="222">
        <f t="shared" si="108"/>
        <v>0</v>
      </c>
      <c r="G375" s="281">
        <f t="shared" si="110"/>
        <v>0</v>
      </c>
    </row>
    <row r="376" spans="1:7" ht="24" customHeight="1" x14ac:dyDescent="0.2">
      <c r="A376" s="282"/>
      <c r="D376" s="94"/>
      <c r="E376" s="95"/>
      <c r="F376" s="268" t="s">
        <v>31</v>
      </c>
      <c r="G376" s="283">
        <f>SUBTOTAL(9,G362:G375)</f>
        <v>0</v>
      </c>
    </row>
    <row r="377" spans="1:7" ht="24" customHeight="1" x14ac:dyDescent="0.2">
      <c r="A377" s="282"/>
      <c r="C377" s="104" t="s">
        <v>605</v>
      </c>
      <c r="D377" s="94"/>
      <c r="E377" s="95"/>
      <c r="G377" s="284"/>
    </row>
    <row r="378" spans="1:7" s="224" customFormat="1" ht="24" customHeight="1" x14ac:dyDescent="0.2">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
      <c r="A385" s="219" t="str">
        <f t="shared" si="111"/>
        <v/>
      </c>
      <c r="B385" s="217">
        <f t="shared" si="112"/>
        <v>0</v>
      </c>
      <c r="C385" s="218"/>
      <c r="D385" s="219" t="str">
        <f t="shared" si="113"/>
        <v/>
      </c>
      <c r="E385" s="220"/>
      <c r="F385" s="221">
        <f t="shared" si="114"/>
        <v>0</v>
      </c>
      <c r="G385" s="281">
        <f t="shared" si="115"/>
        <v>0</v>
      </c>
    </row>
    <row r="386" spans="1:7" ht="24" customHeight="1" x14ac:dyDescent="0.2">
      <c r="A386" s="282"/>
      <c r="D386" s="94"/>
      <c r="E386" s="95"/>
      <c r="F386" s="268" t="s">
        <v>32</v>
      </c>
      <c r="G386" s="283">
        <f>SUBTOTAL(9,G378:G385)</f>
        <v>0</v>
      </c>
    </row>
    <row r="387" spans="1:7" ht="24" customHeight="1" x14ac:dyDescent="0.2">
      <c r="A387" s="282"/>
      <c r="C387" s="104" t="s">
        <v>606</v>
      </c>
      <c r="D387" s="94"/>
      <c r="E387" s="95"/>
      <c r="G387" s="284"/>
    </row>
    <row r="388" spans="1:7" s="224" customFormat="1" ht="24" customHeight="1" x14ac:dyDescent="0.2">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
      <c r="A396" s="219" t="str">
        <f t="shared" si="116"/>
        <v/>
      </c>
      <c r="B396" s="217" t="str">
        <f t="shared" si="117"/>
        <v/>
      </c>
      <c r="C396" s="218"/>
      <c r="D396" s="219" t="str">
        <f t="shared" si="118"/>
        <v/>
      </c>
      <c r="E396" s="220"/>
      <c r="F396" s="221">
        <f t="shared" si="119"/>
        <v>0</v>
      </c>
      <c r="G396" s="281">
        <f t="shared" si="120"/>
        <v>0</v>
      </c>
    </row>
    <row r="397" spans="1:7" ht="24" customHeight="1" x14ac:dyDescent="0.2">
      <c r="A397" s="285"/>
      <c r="B397" s="94"/>
      <c r="D397" s="94"/>
      <c r="E397" s="95"/>
      <c r="F397" s="268" t="s">
        <v>33</v>
      </c>
      <c r="G397" s="283">
        <f>SUBTOTAL(9,G388:G396)</f>
        <v>0</v>
      </c>
    </row>
    <row r="398" spans="1:7" ht="24" customHeight="1" x14ac:dyDescent="0.2">
      <c r="A398" s="286"/>
      <c r="B398" s="94"/>
      <c r="D398" s="94"/>
      <c r="E398" s="95"/>
      <c r="G398" s="284"/>
    </row>
    <row r="399" spans="1:7" ht="24" customHeight="1" x14ac:dyDescent="0.2">
      <c r="A399" s="287" t="str">
        <f>B357</f>
        <v>1.2.5</v>
      </c>
      <c r="B399" s="288" t="str">
        <f>C357</f>
        <v>Vallados y Cierres Perimetrales</v>
      </c>
      <c r="C399" s="101"/>
      <c r="D399" s="101" t="s">
        <v>34</v>
      </c>
      <c r="E399" s="102"/>
      <c r="F399" s="290" t="s">
        <v>35</v>
      </c>
      <c r="G399" s="289">
        <f>SUBTOTAL(9,G362:G398)</f>
        <v>0</v>
      </c>
    </row>
    <row r="401" spans="1:123" ht="24" customHeight="1" x14ac:dyDescent="0.2">
      <c r="A401" s="269" t="s">
        <v>37</v>
      </c>
      <c r="B401" s="270"/>
      <c r="C401" s="270"/>
      <c r="D401" s="270"/>
      <c r="E401" s="270"/>
      <c r="F401" s="270"/>
      <c r="G401" s="271"/>
    </row>
    <row r="402" spans="1:123" ht="24" customHeight="1" x14ac:dyDescent="0.2">
      <c r="A402" s="272" t="s">
        <v>602</v>
      </c>
      <c r="B402" s="90" t="str">
        <f>Comitente</f>
        <v>SUBSECRETARIA DE ARQUITECTURA</v>
      </c>
      <c r="C402" s="86"/>
      <c r="D402" s="91"/>
      <c r="E402" s="91"/>
      <c r="F402" s="92"/>
      <c r="G402" s="273"/>
    </row>
    <row r="403" spans="1:123" ht="24" customHeight="1" x14ac:dyDescent="0.2">
      <c r="A403" s="272" t="s">
        <v>603</v>
      </c>
      <c r="B403" s="90">
        <f>Contratista</f>
        <v>0</v>
      </c>
      <c r="C403" s="87"/>
      <c r="D403" s="87"/>
      <c r="E403" s="87"/>
      <c r="F403" s="93"/>
      <c r="G403" s="274"/>
    </row>
    <row r="404" spans="1:123" ht="24" customHeight="1" x14ac:dyDescent="0.2">
      <c r="A404" s="272" t="s">
        <v>24</v>
      </c>
      <c r="B404" s="90" t="str">
        <f>Obra</f>
        <v>ESCUELA SECUNDARIA ULLUM</v>
      </c>
      <c r="C404" s="87"/>
      <c r="D404" s="87"/>
      <c r="E404" s="87"/>
      <c r="F404" s="93" t="s">
        <v>38</v>
      </c>
      <c r="G404" s="275">
        <f>Fecha_Base</f>
        <v>0</v>
      </c>
    </row>
    <row r="405" spans="1:123" ht="24" customHeight="1" x14ac:dyDescent="0.2">
      <c r="A405" s="276" t="s">
        <v>601</v>
      </c>
      <c r="B405" s="88" t="str">
        <f>Ubicación</f>
        <v>ULLUM - SAN JUAN</v>
      </c>
      <c r="C405" s="88"/>
      <c r="D405" s="94"/>
      <c r="E405" s="95"/>
      <c r="G405" s="277"/>
    </row>
    <row r="406" spans="1:123" ht="24" customHeight="1" x14ac:dyDescent="0.2">
      <c r="A406" s="276" t="s">
        <v>39</v>
      </c>
      <c r="B406" s="97">
        <f>IFERROR(VALUE(LEFT(B407,FIND(".",B407)-1)),"")</f>
        <v>1</v>
      </c>
      <c r="C406" s="89" t="str">
        <f>IFERROR(VLOOKUP(B406,Tabla_CyP,2,FALSE),"")</f>
        <v xml:space="preserve"> TRABAJOS PREPARATORIOS</v>
      </c>
      <c r="E406" s="95"/>
      <c r="G406" s="277"/>
    </row>
    <row r="407" spans="1:123" ht="24" customHeight="1" x14ac:dyDescent="0.2">
      <c r="A407" s="276" t="s">
        <v>25</v>
      </c>
      <c r="B407" s="98" t="str">
        <f>IFERROR(VLOOKUP(COUNTIF($A$1:A407,"ANALISIS DE PRECIOS"),Tabla_NumeroItem,2,FALSE),"")</f>
        <v>1.3.1</v>
      </c>
      <c r="C407" s="89" t="str">
        <f>IFERROR(VLOOKUP(B407,Tabla_CyP,2,FALSE),"")</f>
        <v>Vigilancia y alumbrado de obra</v>
      </c>
      <c r="D407" s="94"/>
      <c r="E407" s="95"/>
      <c r="F407" s="93" t="s">
        <v>26</v>
      </c>
      <c r="G407" s="278" t="str">
        <f>IFERROR(VLOOKUP(B407,Tabla_CyP,4,FALSE),"")</f>
        <v>gl</v>
      </c>
    </row>
    <row r="408" spans="1:123" ht="24" customHeight="1" x14ac:dyDescent="0.2">
      <c r="A408" s="276"/>
      <c r="B408" s="88"/>
      <c r="D408" s="94"/>
      <c r="E408" s="95"/>
      <c r="G408" s="277"/>
    </row>
    <row r="409" spans="1:123" ht="24" customHeight="1" x14ac:dyDescent="0.2">
      <c r="A409" s="331" t="s">
        <v>507</v>
      </c>
      <c r="B409" s="332"/>
      <c r="C409" s="333" t="s">
        <v>0</v>
      </c>
      <c r="D409" s="333" t="s">
        <v>27</v>
      </c>
      <c r="E409" s="335" t="s">
        <v>28</v>
      </c>
      <c r="F409" s="337" t="s">
        <v>29</v>
      </c>
      <c r="G409" s="337" t="s">
        <v>30</v>
      </c>
    </row>
    <row r="410" spans="1:123" s="94" customFormat="1" ht="24" customHeight="1" x14ac:dyDescent="0.2">
      <c r="A410" s="99" t="s">
        <v>508</v>
      </c>
      <c r="B410" s="99" t="s">
        <v>509</v>
      </c>
      <c r="C410" s="334"/>
      <c r="D410" s="334"/>
      <c r="E410" s="336"/>
      <c r="F410" s="338"/>
      <c r="G410" s="338"/>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
      <c r="A411" s="279"/>
      <c r="B411" s="100"/>
      <c r="C411" s="138" t="s">
        <v>604</v>
      </c>
      <c r="D411" s="101"/>
      <c r="E411" s="102"/>
      <c r="F411" s="103"/>
      <c r="G411" s="280"/>
    </row>
    <row r="412" spans="1:123" s="224" customFormat="1" ht="24" customHeight="1" x14ac:dyDescent="0.2">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
      <c r="A425" s="219" t="str">
        <f t="shared" si="121"/>
        <v/>
      </c>
      <c r="B425" s="217" t="str">
        <f t="shared" si="124"/>
        <v/>
      </c>
      <c r="C425" s="218"/>
      <c r="D425" s="219" t="str">
        <f t="shared" si="122"/>
        <v/>
      </c>
      <c r="E425" s="220"/>
      <c r="F425" s="222">
        <f t="shared" si="123"/>
        <v>0</v>
      </c>
      <c r="G425" s="281">
        <f t="shared" si="125"/>
        <v>0</v>
      </c>
    </row>
    <row r="426" spans="1:7" ht="24" customHeight="1" x14ac:dyDescent="0.2">
      <c r="A426" s="282"/>
      <c r="D426" s="94"/>
      <c r="E426" s="95"/>
      <c r="F426" s="268" t="s">
        <v>31</v>
      </c>
      <c r="G426" s="283">
        <f>SUBTOTAL(9,G412:G425)</f>
        <v>0</v>
      </c>
    </row>
    <row r="427" spans="1:7" ht="24" customHeight="1" x14ac:dyDescent="0.2">
      <c r="A427" s="282"/>
      <c r="C427" s="104" t="s">
        <v>605</v>
      </c>
      <c r="D427" s="94"/>
      <c r="E427" s="95"/>
      <c r="G427" s="284"/>
    </row>
    <row r="428" spans="1:7" s="224" customFormat="1" ht="24" customHeight="1" x14ac:dyDescent="0.2">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
      <c r="A435" s="219" t="str">
        <f t="shared" si="126"/>
        <v/>
      </c>
      <c r="B435" s="217">
        <f t="shared" si="127"/>
        <v>0</v>
      </c>
      <c r="C435" s="218"/>
      <c r="D435" s="219" t="str">
        <f t="shared" si="128"/>
        <v/>
      </c>
      <c r="E435" s="220"/>
      <c r="F435" s="221">
        <f t="shared" si="129"/>
        <v>0</v>
      </c>
      <c r="G435" s="281">
        <f t="shared" si="130"/>
        <v>0</v>
      </c>
    </row>
    <row r="436" spans="1:7" ht="24" customHeight="1" x14ac:dyDescent="0.2">
      <c r="A436" s="282"/>
      <c r="D436" s="94"/>
      <c r="E436" s="95"/>
      <c r="F436" s="268" t="s">
        <v>32</v>
      </c>
      <c r="G436" s="283">
        <f>SUBTOTAL(9,G428:G435)</f>
        <v>0</v>
      </c>
    </row>
    <row r="437" spans="1:7" ht="24" customHeight="1" x14ac:dyDescent="0.2">
      <c r="A437" s="282"/>
      <c r="C437" s="104" t="s">
        <v>606</v>
      </c>
      <c r="D437" s="94"/>
      <c r="E437" s="95"/>
      <c r="G437" s="284"/>
    </row>
    <row r="438" spans="1:7" s="224" customFormat="1" ht="24" customHeight="1" x14ac:dyDescent="0.2">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
      <c r="A446" s="219" t="str">
        <f t="shared" si="131"/>
        <v/>
      </c>
      <c r="B446" s="217" t="str">
        <f t="shared" si="132"/>
        <v/>
      </c>
      <c r="C446" s="218"/>
      <c r="D446" s="219" t="str">
        <f t="shared" si="133"/>
        <v/>
      </c>
      <c r="E446" s="220"/>
      <c r="F446" s="221">
        <f t="shared" si="134"/>
        <v>0</v>
      </c>
      <c r="G446" s="281">
        <f t="shared" si="135"/>
        <v>0</v>
      </c>
    </row>
    <row r="447" spans="1:7" ht="24" customHeight="1" x14ac:dyDescent="0.2">
      <c r="A447" s="285"/>
      <c r="B447" s="94"/>
      <c r="D447" s="94"/>
      <c r="E447" s="95"/>
      <c r="F447" s="268" t="s">
        <v>33</v>
      </c>
      <c r="G447" s="283">
        <f>SUBTOTAL(9,G438:G446)</f>
        <v>0</v>
      </c>
    </row>
    <row r="448" spans="1:7" ht="24" customHeight="1" x14ac:dyDescent="0.2">
      <c r="A448" s="286"/>
      <c r="B448" s="94"/>
      <c r="D448" s="94"/>
      <c r="E448" s="95"/>
      <c r="G448" s="284"/>
    </row>
    <row r="449" spans="1:123" ht="24" customHeight="1" x14ac:dyDescent="0.2">
      <c r="A449" s="287" t="str">
        <f>B407</f>
        <v>1.3.1</v>
      </c>
      <c r="B449" s="288" t="str">
        <f>C407</f>
        <v>Vigilancia y alumbrado de obra</v>
      </c>
      <c r="C449" s="101"/>
      <c r="D449" s="101" t="s">
        <v>34</v>
      </c>
      <c r="E449" s="102"/>
      <c r="F449" s="290" t="s">
        <v>35</v>
      </c>
      <c r="G449" s="289">
        <f>SUBTOTAL(9,G412:G448)</f>
        <v>0</v>
      </c>
    </row>
    <row r="451" spans="1:123" ht="24" customHeight="1" x14ac:dyDescent="0.2">
      <c r="A451" s="269" t="s">
        <v>37</v>
      </c>
      <c r="B451" s="270"/>
      <c r="C451" s="270"/>
      <c r="D451" s="270"/>
      <c r="E451" s="270"/>
      <c r="F451" s="270"/>
      <c r="G451" s="271"/>
    </row>
    <row r="452" spans="1:123" ht="24" customHeight="1" x14ac:dyDescent="0.2">
      <c r="A452" s="272" t="s">
        <v>602</v>
      </c>
      <c r="B452" s="90" t="str">
        <f>Comitente</f>
        <v>SUBSECRETARIA DE ARQUITECTURA</v>
      </c>
      <c r="C452" s="86"/>
      <c r="D452" s="91"/>
      <c r="E452" s="91"/>
      <c r="F452" s="92"/>
      <c r="G452" s="273"/>
    </row>
    <row r="453" spans="1:123" ht="24" customHeight="1" x14ac:dyDescent="0.2">
      <c r="A453" s="272" t="s">
        <v>603</v>
      </c>
      <c r="B453" s="90">
        <f>Contratista</f>
        <v>0</v>
      </c>
      <c r="C453" s="87"/>
      <c r="D453" s="87"/>
      <c r="E453" s="87"/>
      <c r="F453" s="93"/>
      <c r="G453" s="274"/>
    </row>
    <row r="454" spans="1:123" ht="24" customHeight="1" x14ac:dyDescent="0.2">
      <c r="A454" s="272" t="s">
        <v>24</v>
      </c>
      <c r="B454" s="90" t="str">
        <f>Obra</f>
        <v>ESCUELA SECUNDARIA ULLUM</v>
      </c>
      <c r="C454" s="87"/>
      <c r="D454" s="87"/>
      <c r="E454" s="87"/>
      <c r="F454" s="93" t="s">
        <v>38</v>
      </c>
      <c r="G454" s="275">
        <f>Fecha_Base</f>
        <v>0</v>
      </c>
    </row>
    <row r="455" spans="1:123" ht="24" customHeight="1" x14ac:dyDescent="0.2">
      <c r="A455" s="276" t="s">
        <v>601</v>
      </c>
      <c r="B455" s="88" t="str">
        <f>Ubicación</f>
        <v>ULLUM - SAN JUAN</v>
      </c>
      <c r="C455" s="88"/>
      <c r="D455" s="94"/>
      <c r="E455" s="95"/>
      <c r="G455" s="277"/>
    </row>
    <row r="456" spans="1:123" ht="24" customHeight="1" x14ac:dyDescent="0.2">
      <c r="A456" s="276" t="s">
        <v>39</v>
      </c>
      <c r="B456" s="97">
        <f>IFERROR(VALUE(LEFT(B457,FIND(".",B457)-1)),"")</f>
        <v>1</v>
      </c>
      <c r="C456" s="89" t="str">
        <f>IFERROR(VLOOKUP(B456,Tabla_CyP,2,FALSE),"")</f>
        <v xml:space="preserve"> TRABAJOS PREPARATORIOS</v>
      </c>
      <c r="E456" s="95"/>
      <c r="G456" s="277"/>
    </row>
    <row r="457" spans="1:123" ht="24" customHeight="1" x14ac:dyDescent="0.2">
      <c r="A457" s="276" t="s">
        <v>25</v>
      </c>
      <c r="B457" s="98" t="str">
        <f>IFERROR(VLOOKUP(COUNTIF($A$1:A457,"ANALISIS DE PRECIOS"),Tabla_NumeroItem,2,FALSE),"")</f>
        <v>1.3.2</v>
      </c>
      <c r="C457" s="89" t="str">
        <f>IFERROR(VLOOKUP(B457,Tabla_CyP,2,FALSE),"")</f>
        <v>Energia de obra. Agua para construcción</v>
      </c>
      <c r="D457" s="94"/>
      <c r="E457" s="95"/>
      <c r="F457" s="93" t="s">
        <v>26</v>
      </c>
      <c r="G457" s="278" t="str">
        <f>IFERROR(VLOOKUP(B457,Tabla_CyP,4,FALSE),"")</f>
        <v>gl</v>
      </c>
    </row>
    <row r="458" spans="1:123" ht="24" customHeight="1" x14ac:dyDescent="0.2">
      <c r="A458" s="276"/>
      <c r="B458" s="88"/>
      <c r="D458" s="94"/>
      <c r="E458" s="95"/>
      <c r="G458" s="277"/>
    </row>
    <row r="459" spans="1:123" ht="24" customHeight="1" x14ac:dyDescent="0.2">
      <c r="A459" s="331" t="s">
        <v>507</v>
      </c>
      <c r="B459" s="332"/>
      <c r="C459" s="333" t="s">
        <v>0</v>
      </c>
      <c r="D459" s="333" t="s">
        <v>27</v>
      </c>
      <c r="E459" s="335" t="s">
        <v>28</v>
      </c>
      <c r="F459" s="337" t="s">
        <v>29</v>
      </c>
      <c r="G459" s="337" t="s">
        <v>30</v>
      </c>
    </row>
    <row r="460" spans="1:123" s="94" customFormat="1" ht="24" customHeight="1" x14ac:dyDescent="0.2">
      <c r="A460" s="99" t="s">
        <v>508</v>
      </c>
      <c r="B460" s="99" t="s">
        <v>509</v>
      </c>
      <c r="C460" s="334"/>
      <c r="D460" s="334"/>
      <c r="E460" s="336"/>
      <c r="F460" s="338"/>
      <c r="G460" s="338"/>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
      <c r="A461" s="279"/>
      <c r="B461" s="100"/>
      <c r="C461" s="138" t="s">
        <v>604</v>
      </c>
      <c r="D461" s="101"/>
      <c r="E461" s="102"/>
      <c r="F461" s="103"/>
      <c r="G461" s="280"/>
    </row>
    <row r="462" spans="1:123" s="224" customFormat="1" ht="24" customHeight="1" x14ac:dyDescent="0.2">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
      <c r="A475" s="219" t="str">
        <f t="shared" si="136"/>
        <v/>
      </c>
      <c r="B475" s="217" t="str">
        <f t="shared" si="139"/>
        <v/>
      </c>
      <c r="C475" s="218"/>
      <c r="D475" s="219" t="str">
        <f t="shared" si="137"/>
        <v/>
      </c>
      <c r="E475" s="220"/>
      <c r="F475" s="222">
        <f t="shared" si="138"/>
        <v>0</v>
      </c>
      <c r="G475" s="281">
        <f t="shared" si="140"/>
        <v>0</v>
      </c>
    </row>
    <row r="476" spans="1:7" ht="24" customHeight="1" x14ac:dyDescent="0.2">
      <c r="A476" s="282"/>
      <c r="D476" s="94"/>
      <c r="E476" s="95"/>
      <c r="F476" s="268" t="s">
        <v>31</v>
      </c>
      <c r="G476" s="283">
        <f>SUBTOTAL(9,G462:G475)</f>
        <v>0</v>
      </c>
    </row>
    <row r="477" spans="1:7" ht="24" customHeight="1" x14ac:dyDescent="0.2">
      <c r="A477" s="282"/>
      <c r="C477" s="104" t="s">
        <v>605</v>
      </c>
      <c r="D477" s="94"/>
      <c r="E477" s="95"/>
      <c r="G477" s="284"/>
    </row>
    <row r="478" spans="1:7" s="224" customFormat="1" ht="24" customHeight="1" x14ac:dyDescent="0.2">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
      <c r="A485" s="219" t="str">
        <f t="shared" si="141"/>
        <v/>
      </c>
      <c r="B485" s="217">
        <f t="shared" si="142"/>
        <v>0</v>
      </c>
      <c r="C485" s="218"/>
      <c r="D485" s="219" t="str">
        <f t="shared" si="143"/>
        <v/>
      </c>
      <c r="E485" s="220"/>
      <c r="F485" s="221">
        <f t="shared" si="144"/>
        <v>0</v>
      </c>
      <c r="G485" s="281">
        <f t="shared" si="145"/>
        <v>0</v>
      </c>
    </row>
    <row r="486" spans="1:7" ht="24" customHeight="1" x14ac:dyDescent="0.2">
      <c r="A486" s="282"/>
      <c r="D486" s="94"/>
      <c r="E486" s="95"/>
      <c r="F486" s="268" t="s">
        <v>32</v>
      </c>
      <c r="G486" s="283">
        <f>SUBTOTAL(9,G478:G485)</f>
        <v>0</v>
      </c>
    </row>
    <row r="487" spans="1:7" ht="24" customHeight="1" x14ac:dyDescent="0.2">
      <c r="A487" s="282"/>
      <c r="C487" s="104" t="s">
        <v>606</v>
      </c>
      <c r="D487" s="94"/>
      <c r="E487" s="95"/>
      <c r="G487" s="284"/>
    </row>
    <row r="488" spans="1:7" s="224" customFormat="1" ht="24" customHeight="1" x14ac:dyDescent="0.2">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
      <c r="A496" s="219" t="str">
        <f t="shared" si="146"/>
        <v/>
      </c>
      <c r="B496" s="217" t="str">
        <f t="shared" si="147"/>
        <v/>
      </c>
      <c r="C496" s="218"/>
      <c r="D496" s="219" t="str">
        <f t="shared" si="148"/>
        <v/>
      </c>
      <c r="E496" s="220"/>
      <c r="F496" s="221">
        <f t="shared" si="149"/>
        <v>0</v>
      </c>
      <c r="G496" s="281">
        <f t="shared" si="150"/>
        <v>0</v>
      </c>
    </row>
    <row r="497" spans="1:123" ht="24" customHeight="1" x14ac:dyDescent="0.2">
      <c r="A497" s="285"/>
      <c r="B497" s="94"/>
      <c r="D497" s="94"/>
      <c r="E497" s="95"/>
      <c r="F497" s="268" t="s">
        <v>33</v>
      </c>
      <c r="G497" s="283">
        <f>SUBTOTAL(9,G488:G496)</f>
        <v>0</v>
      </c>
    </row>
    <row r="498" spans="1:123" ht="24" customHeight="1" x14ac:dyDescent="0.2">
      <c r="A498" s="286"/>
      <c r="B498" s="94"/>
      <c r="D498" s="94"/>
      <c r="E498" s="95"/>
      <c r="G498" s="284"/>
    </row>
    <row r="499" spans="1:123" ht="24" customHeight="1" x14ac:dyDescent="0.2">
      <c r="A499" s="287" t="str">
        <f>B457</f>
        <v>1.3.2</v>
      </c>
      <c r="B499" s="288" t="str">
        <f>C457</f>
        <v>Energia de obra. Agua para construcción</v>
      </c>
      <c r="C499" s="101"/>
      <c r="D499" s="101" t="s">
        <v>34</v>
      </c>
      <c r="E499" s="102"/>
      <c r="F499" s="290" t="s">
        <v>35</v>
      </c>
      <c r="G499" s="289">
        <f>SUBTOTAL(9,G462:G498)</f>
        <v>0</v>
      </c>
    </row>
    <row r="501" spans="1:123" ht="24" customHeight="1" x14ac:dyDescent="0.2">
      <c r="A501" s="269" t="s">
        <v>37</v>
      </c>
      <c r="B501" s="270"/>
      <c r="C501" s="270"/>
      <c r="D501" s="270"/>
      <c r="E501" s="270"/>
      <c r="F501" s="270"/>
      <c r="G501" s="271"/>
    </row>
    <row r="502" spans="1:123" ht="24" customHeight="1" x14ac:dyDescent="0.2">
      <c r="A502" s="272" t="s">
        <v>602</v>
      </c>
      <c r="B502" s="90" t="str">
        <f>Comitente</f>
        <v>SUBSECRETARIA DE ARQUITECTURA</v>
      </c>
      <c r="C502" s="86"/>
      <c r="D502" s="91"/>
      <c r="E502" s="91"/>
      <c r="F502" s="92"/>
      <c r="G502" s="273"/>
    </row>
    <row r="503" spans="1:123" ht="24" customHeight="1" x14ac:dyDescent="0.2">
      <c r="A503" s="272" t="s">
        <v>603</v>
      </c>
      <c r="B503" s="90">
        <f>Contratista</f>
        <v>0</v>
      </c>
      <c r="C503" s="87"/>
      <c r="D503" s="87"/>
      <c r="E503" s="87"/>
      <c r="F503" s="93"/>
      <c r="G503" s="274"/>
    </row>
    <row r="504" spans="1:123" ht="24" customHeight="1" x14ac:dyDescent="0.2">
      <c r="A504" s="272" t="s">
        <v>24</v>
      </c>
      <c r="B504" s="90" t="str">
        <f>Obra</f>
        <v>ESCUELA SECUNDARIA ULLUM</v>
      </c>
      <c r="C504" s="87"/>
      <c r="D504" s="87"/>
      <c r="E504" s="87"/>
      <c r="F504" s="93" t="s">
        <v>38</v>
      </c>
      <c r="G504" s="275">
        <f>Fecha_Base</f>
        <v>0</v>
      </c>
    </row>
    <row r="505" spans="1:123" ht="24" customHeight="1" x14ac:dyDescent="0.2">
      <c r="A505" s="276" t="s">
        <v>601</v>
      </c>
      <c r="B505" s="88" t="str">
        <f>Ubicación</f>
        <v>ULLUM - SAN JUAN</v>
      </c>
      <c r="C505" s="88"/>
      <c r="D505" s="94"/>
      <c r="E505" s="95"/>
      <c r="G505" s="277"/>
    </row>
    <row r="506" spans="1:123" ht="24" customHeight="1" x14ac:dyDescent="0.2">
      <c r="A506" s="276" t="s">
        <v>39</v>
      </c>
      <c r="B506" s="97">
        <f>IFERROR(VALUE(LEFT(B507,FIND(".",B507)-1)),"")</f>
        <v>1</v>
      </c>
      <c r="C506" s="89" t="str">
        <f>IFERROR(VLOOKUP(B506,Tabla_CyP,2,FALSE),"")</f>
        <v xml:space="preserve"> TRABAJOS PREPARATORIOS</v>
      </c>
      <c r="E506" s="95"/>
      <c r="G506" s="277"/>
    </row>
    <row r="507" spans="1:123" ht="24" customHeight="1" x14ac:dyDescent="0.2">
      <c r="A507" s="276" t="s">
        <v>25</v>
      </c>
      <c r="B507" s="98" t="str">
        <f>IFERROR(VLOOKUP(COUNTIF($A$1:A507,"ANALISIS DE PRECIOS"),Tabla_NumeroItem,2,FALSE),"")</f>
        <v>1.3.3</v>
      </c>
      <c r="C507" s="89" t="str">
        <f>IFERROR(VLOOKUP(B507,Tabla_CyP,2,FALSE),"")</f>
        <v>Medidas de Seguridad</v>
      </c>
      <c r="D507" s="94"/>
      <c r="E507" s="95"/>
      <c r="F507" s="93" t="s">
        <v>26</v>
      </c>
      <c r="G507" s="278" t="str">
        <f>IFERROR(VLOOKUP(B507,Tabla_CyP,4,FALSE),"")</f>
        <v>gl</v>
      </c>
    </row>
    <row r="508" spans="1:123" ht="24" customHeight="1" x14ac:dyDescent="0.2">
      <c r="A508" s="276"/>
      <c r="B508" s="88"/>
      <c r="D508" s="94"/>
      <c r="E508" s="95"/>
      <c r="G508" s="277"/>
    </row>
    <row r="509" spans="1:123" ht="24" customHeight="1" x14ac:dyDescent="0.2">
      <c r="A509" s="331" t="s">
        <v>507</v>
      </c>
      <c r="B509" s="332"/>
      <c r="C509" s="333" t="s">
        <v>0</v>
      </c>
      <c r="D509" s="333" t="s">
        <v>27</v>
      </c>
      <c r="E509" s="335" t="s">
        <v>28</v>
      </c>
      <c r="F509" s="337" t="s">
        <v>29</v>
      </c>
      <c r="G509" s="337" t="s">
        <v>30</v>
      </c>
    </row>
    <row r="510" spans="1:123" s="94" customFormat="1" ht="24" customHeight="1" x14ac:dyDescent="0.2">
      <c r="A510" s="99" t="s">
        <v>508</v>
      </c>
      <c r="B510" s="99" t="s">
        <v>509</v>
      </c>
      <c r="C510" s="334"/>
      <c r="D510" s="334"/>
      <c r="E510" s="336"/>
      <c r="F510" s="338"/>
      <c r="G510" s="338"/>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
      <c r="A511" s="279"/>
      <c r="B511" s="100"/>
      <c r="C511" s="138" t="s">
        <v>604</v>
      </c>
      <c r="D511" s="101"/>
      <c r="E511" s="102"/>
      <c r="F511" s="103"/>
      <c r="G511" s="280"/>
    </row>
    <row r="512" spans="1:123" s="224" customFormat="1" ht="24" customHeight="1" x14ac:dyDescent="0.2">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
      <c r="A525" s="219" t="str">
        <f t="shared" si="151"/>
        <v/>
      </c>
      <c r="B525" s="217" t="str">
        <f t="shared" si="154"/>
        <v/>
      </c>
      <c r="C525" s="218"/>
      <c r="D525" s="219" t="str">
        <f t="shared" si="152"/>
        <v/>
      </c>
      <c r="E525" s="220"/>
      <c r="F525" s="222">
        <f t="shared" si="153"/>
        <v>0</v>
      </c>
      <c r="G525" s="281">
        <f t="shared" si="155"/>
        <v>0</v>
      </c>
    </row>
    <row r="526" spans="1:7" ht="24" customHeight="1" x14ac:dyDescent="0.2">
      <c r="A526" s="282"/>
      <c r="D526" s="94"/>
      <c r="E526" s="95"/>
      <c r="F526" s="268" t="s">
        <v>31</v>
      </c>
      <c r="G526" s="283">
        <f>SUBTOTAL(9,G512:G525)</f>
        <v>0</v>
      </c>
    </row>
    <row r="527" spans="1:7" ht="24" customHeight="1" x14ac:dyDescent="0.2">
      <c r="A527" s="282"/>
      <c r="C527" s="104" t="s">
        <v>605</v>
      </c>
      <c r="D527" s="94"/>
      <c r="E527" s="95"/>
      <c r="G527" s="284"/>
    </row>
    <row r="528" spans="1:7" s="224" customFormat="1" ht="24" customHeight="1" x14ac:dyDescent="0.2">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
      <c r="A535" s="219" t="str">
        <f t="shared" si="156"/>
        <v/>
      </c>
      <c r="B535" s="217">
        <f t="shared" si="157"/>
        <v>0</v>
      </c>
      <c r="C535" s="218"/>
      <c r="D535" s="219" t="str">
        <f t="shared" si="158"/>
        <v/>
      </c>
      <c r="E535" s="220"/>
      <c r="F535" s="221">
        <f t="shared" si="159"/>
        <v>0</v>
      </c>
      <c r="G535" s="281">
        <f t="shared" si="160"/>
        <v>0</v>
      </c>
    </row>
    <row r="536" spans="1:7" ht="24" customHeight="1" x14ac:dyDescent="0.2">
      <c r="A536" s="282"/>
      <c r="D536" s="94"/>
      <c r="E536" s="95"/>
      <c r="F536" s="268" t="s">
        <v>32</v>
      </c>
      <c r="G536" s="283">
        <f>SUBTOTAL(9,G528:G535)</f>
        <v>0</v>
      </c>
    </row>
    <row r="537" spans="1:7" ht="24" customHeight="1" x14ac:dyDescent="0.2">
      <c r="A537" s="282"/>
      <c r="C537" s="104" t="s">
        <v>606</v>
      </c>
      <c r="D537" s="94"/>
      <c r="E537" s="95"/>
      <c r="G537" s="284"/>
    </row>
    <row r="538" spans="1:7" s="224" customFormat="1" ht="24" customHeight="1" x14ac:dyDescent="0.2">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
      <c r="A546" s="219" t="str">
        <f t="shared" si="161"/>
        <v/>
      </c>
      <c r="B546" s="217" t="str">
        <f t="shared" si="162"/>
        <v/>
      </c>
      <c r="C546" s="218"/>
      <c r="D546" s="219" t="str">
        <f t="shared" si="163"/>
        <v/>
      </c>
      <c r="E546" s="220"/>
      <c r="F546" s="221">
        <f t="shared" si="164"/>
        <v>0</v>
      </c>
      <c r="G546" s="281">
        <f t="shared" si="165"/>
        <v>0</v>
      </c>
    </row>
    <row r="547" spans="1:123" ht="24" customHeight="1" x14ac:dyDescent="0.2">
      <c r="A547" s="285"/>
      <c r="B547" s="94"/>
      <c r="D547" s="94"/>
      <c r="E547" s="95"/>
      <c r="F547" s="268" t="s">
        <v>33</v>
      </c>
      <c r="G547" s="283">
        <f>SUBTOTAL(9,G538:G546)</f>
        <v>0</v>
      </c>
    </row>
    <row r="548" spans="1:123" ht="24" customHeight="1" x14ac:dyDescent="0.2">
      <c r="A548" s="286"/>
      <c r="B548" s="94"/>
      <c r="D548" s="94"/>
      <c r="E548" s="95"/>
      <c r="G548" s="284"/>
    </row>
    <row r="549" spans="1:123" ht="24" customHeight="1" x14ac:dyDescent="0.2">
      <c r="A549" s="287" t="str">
        <f>B507</f>
        <v>1.3.3</v>
      </c>
      <c r="B549" s="288" t="str">
        <f>C507</f>
        <v>Medidas de Seguridad</v>
      </c>
      <c r="C549" s="101"/>
      <c r="D549" s="101" t="s">
        <v>34</v>
      </c>
      <c r="E549" s="102"/>
      <c r="F549" s="290" t="s">
        <v>35</v>
      </c>
      <c r="G549" s="289">
        <f>SUBTOTAL(9,G512:G548)</f>
        <v>0</v>
      </c>
    </row>
    <row r="551" spans="1:123" ht="24" customHeight="1" x14ac:dyDescent="0.2">
      <c r="A551" s="269" t="s">
        <v>37</v>
      </c>
      <c r="B551" s="270"/>
      <c r="C551" s="270"/>
      <c r="D551" s="270"/>
      <c r="E551" s="270"/>
      <c r="F551" s="270"/>
      <c r="G551" s="271"/>
    </row>
    <row r="552" spans="1:123" ht="24" customHeight="1" x14ac:dyDescent="0.2">
      <c r="A552" s="272" t="s">
        <v>602</v>
      </c>
      <c r="B552" s="90" t="str">
        <f>Comitente</f>
        <v>SUBSECRETARIA DE ARQUITECTURA</v>
      </c>
      <c r="C552" s="86"/>
      <c r="D552" s="91"/>
      <c r="E552" s="91"/>
      <c r="F552" s="92"/>
      <c r="G552" s="273"/>
    </row>
    <row r="553" spans="1:123" ht="24" customHeight="1" x14ac:dyDescent="0.2">
      <c r="A553" s="272" t="s">
        <v>603</v>
      </c>
      <c r="B553" s="90">
        <f>Contratista</f>
        <v>0</v>
      </c>
      <c r="C553" s="87"/>
      <c r="D553" s="87"/>
      <c r="E553" s="87"/>
      <c r="F553" s="93"/>
      <c r="G553" s="274"/>
    </row>
    <row r="554" spans="1:123" ht="24" customHeight="1" x14ac:dyDescent="0.2">
      <c r="A554" s="272" t="s">
        <v>24</v>
      </c>
      <c r="B554" s="90" t="str">
        <f>Obra</f>
        <v>ESCUELA SECUNDARIA ULLUM</v>
      </c>
      <c r="C554" s="87"/>
      <c r="D554" s="87"/>
      <c r="E554" s="87"/>
      <c r="F554" s="93" t="s">
        <v>38</v>
      </c>
      <c r="G554" s="275">
        <f>Fecha_Base</f>
        <v>0</v>
      </c>
    </row>
    <row r="555" spans="1:123" ht="24" customHeight="1" x14ac:dyDescent="0.2">
      <c r="A555" s="276" t="s">
        <v>601</v>
      </c>
      <c r="B555" s="88" t="str">
        <f>Ubicación</f>
        <v>ULLUM - SAN JUAN</v>
      </c>
      <c r="C555" s="88"/>
      <c r="D555" s="94"/>
      <c r="E555" s="95"/>
      <c r="G555" s="277"/>
    </row>
    <row r="556" spans="1:123" ht="24" customHeight="1" x14ac:dyDescent="0.2">
      <c r="A556" s="276" t="s">
        <v>39</v>
      </c>
      <c r="B556" s="97">
        <f>IFERROR(VALUE(LEFT(B557,FIND(".",B557)-1)),"")</f>
        <v>1</v>
      </c>
      <c r="C556" s="89" t="str">
        <f>IFERROR(VLOOKUP(B556,Tabla_CyP,2,FALSE),"")</f>
        <v xml:space="preserve"> TRABAJOS PREPARATORIOS</v>
      </c>
      <c r="E556" s="95"/>
      <c r="G556" s="277"/>
    </row>
    <row r="557" spans="1:123" ht="24" customHeight="1" x14ac:dyDescent="0.2">
      <c r="A557" s="276" t="s">
        <v>25</v>
      </c>
      <c r="B557" s="98" t="str">
        <f>IFERROR(VLOOKUP(COUNTIF($A$1:A557,"ANALISIS DE PRECIOS"),Tabla_NumeroItem,2,FALSE),"")</f>
        <v>1.4.1</v>
      </c>
      <c r="C557" s="89" t="str">
        <f>IFERROR(VLOOKUP(B557,Tabla_CyP,2,FALSE),"")</f>
        <v>Plan de Manejo Ambiental</v>
      </c>
      <c r="D557" s="94"/>
      <c r="E557" s="95"/>
      <c r="F557" s="93" t="s">
        <v>26</v>
      </c>
      <c r="G557" s="278" t="str">
        <f>IFERROR(VLOOKUP(B557,Tabla_CyP,4,FALSE),"")</f>
        <v>gl</v>
      </c>
    </row>
    <row r="558" spans="1:123" ht="24" customHeight="1" x14ac:dyDescent="0.2">
      <c r="A558" s="276"/>
      <c r="B558" s="88"/>
      <c r="D558" s="94"/>
      <c r="E558" s="95"/>
      <c r="G558" s="277"/>
    </row>
    <row r="559" spans="1:123" ht="24" customHeight="1" x14ac:dyDescent="0.2">
      <c r="A559" s="331" t="s">
        <v>507</v>
      </c>
      <c r="B559" s="332"/>
      <c r="C559" s="333" t="s">
        <v>0</v>
      </c>
      <c r="D559" s="333" t="s">
        <v>27</v>
      </c>
      <c r="E559" s="335" t="s">
        <v>28</v>
      </c>
      <c r="F559" s="337" t="s">
        <v>29</v>
      </c>
      <c r="G559" s="337" t="s">
        <v>30</v>
      </c>
    </row>
    <row r="560" spans="1:123" s="94" customFormat="1" ht="24" customHeight="1" x14ac:dyDescent="0.2">
      <c r="A560" s="99" t="s">
        <v>508</v>
      </c>
      <c r="B560" s="99" t="s">
        <v>509</v>
      </c>
      <c r="C560" s="334"/>
      <c r="D560" s="334"/>
      <c r="E560" s="336"/>
      <c r="F560" s="338"/>
      <c r="G560" s="338"/>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
      <c r="A561" s="279"/>
      <c r="B561" s="100"/>
      <c r="C561" s="138" t="s">
        <v>604</v>
      </c>
      <c r="D561" s="101"/>
      <c r="E561" s="102"/>
      <c r="F561" s="103"/>
      <c r="G561" s="280"/>
    </row>
    <row r="562" spans="1:7" s="224" customFormat="1" ht="24" customHeight="1" x14ac:dyDescent="0.2">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
      <c r="A575" s="219" t="str">
        <f t="shared" si="166"/>
        <v/>
      </c>
      <c r="B575" s="217" t="str">
        <f t="shared" si="169"/>
        <v/>
      </c>
      <c r="C575" s="218"/>
      <c r="D575" s="219" t="str">
        <f t="shared" si="167"/>
        <v/>
      </c>
      <c r="E575" s="220"/>
      <c r="F575" s="222">
        <f t="shared" si="168"/>
        <v>0</v>
      </c>
      <c r="G575" s="281">
        <f t="shared" si="170"/>
        <v>0</v>
      </c>
    </row>
    <row r="576" spans="1:7" ht="24" customHeight="1" x14ac:dyDescent="0.2">
      <c r="A576" s="282"/>
      <c r="D576" s="94"/>
      <c r="E576" s="95"/>
      <c r="F576" s="268" t="s">
        <v>31</v>
      </c>
      <c r="G576" s="283">
        <f>SUBTOTAL(9,G562:G575)</f>
        <v>0</v>
      </c>
    </row>
    <row r="577" spans="1:7" ht="24" customHeight="1" x14ac:dyDescent="0.2">
      <c r="A577" s="282"/>
      <c r="C577" s="104" t="s">
        <v>605</v>
      </c>
      <c r="D577" s="94"/>
      <c r="E577" s="95"/>
      <c r="G577" s="284"/>
    </row>
    <row r="578" spans="1:7" s="224" customFormat="1" ht="24" customHeight="1" x14ac:dyDescent="0.2">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
      <c r="A585" s="219" t="str">
        <f t="shared" si="171"/>
        <v/>
      </c>
      <c r="B585" s="217">
        <f t="shared" si="172"/>
        <v>0</v>
      </c>
      <c r="C585" s="218"/>
      <c r="D585" s="219" t="str">
        <f t="shared" si="173"/>
        <v/>
      </c>
      <c r="E585" s="220"/>
      <c r="F585" s="221">
        <f t="shared" si="174"/>
        <v>0</v>
      </c>
      <c r="G585" s="281">
        <f t="shared" si="175"/>
        <v>0</v>
      </c>
    </row>
    <row r="586" spans="1:7" ht="24" customHeight="1" x14ac:dyDescent="0.2">
      <c r="A586" s="282"/>
      <c r="D586" s="94"/>
      <c r="E586" s="95"/>
      <c r="F586" s="268" t="s">
        <v>32</v>
      </c>
      <c r="G586" s="283">
        <f>SUBTOTAL(9,G578:G585)</f>
        <v>0</v>
      </c>
    </row>
    <row r="587" spans="1:7" ht="24" customHeight="1" x14ac:dyDescent="0.2">
      <c r="A587" s="282"/>
      <c r="C587" s="104" t="s">
        <v>606</v>
      </c>
      <c r="D587" s="94"/>
      <c r="E587" s="95"/>
      <c r="G587" s="284"/>
    </row>
    <row r="588" spans="1:7" s="224" customFormat="1" ht="24" customHeight="1" x14ac:dyDescent="0.2">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
      <c r="A596" s="219" t="str">
        <f t="shared" si="176"/>
        <v/>
      </c>
      <c r="B596" s="217" t="str">
        <f t="shared" si="177"/>
        <v/>
      </c>
      <c r="C596" s="218"/>
      <c r="D596" s="219" t="str">
        <f t="shared" si="178"/>
        <v/>
      </c>
      <c r="E596" s="220"/>
      <c r="F596" s="221">
        <f t="shared" si="179"/>
        <v>0</v>
      </c>
      <c r="G596" s="281">
        <f t="shared" si="180"/>
        <v>0</v>
      </c>
    </row>
    <row r="597" spans="1:7" ht="24" customHeight="1" x14ac:dyDescent="0.2">
      <c r="A597" s="285"/>
      <c r="B597" s="94"/>
      <c r="D597" s="94"/>
      <c r="E597" s="95"/>
      <c r="F597" s="268" t="s">
        <v>33</v>
      </c>
      <c r="G597" s="283">
        <f>SUBTOTAL(9,G588:G596)</f>
        <v>0</v>
      </c>
    </row>
    <row r="598" spans="1:7" ht="24" customHeight="1" x14ac:dyDescent="0.2">
      <c r="A598" s="286"/>
      <c r="B598" s="94"/>
      <c r="D598" s="94"/>
      <c r="E598" s="95"/>
      <c r="G598" s="284"/>
    </row>
    <row r="599" spans="1:7" ht="24" customHeight="1" x14ac:dyDescent="0.2">
      <c r="A599" s="287" t="str">
        <f>B557</f>
        <v>1.4.1</v>
      </c>
      <c r="B599" s="288" t="str">
        <f>C557</f>
        <v>Plan de Manejo Ambiental</v>
      </c>
      <c r="C599" s="101"/>
      <c r="D599" s="101" t="s">
        <v>34</v>
      </c>
      <c r="E599" s="102"/>
      <c r="F599" s="290" t="s">
        <v>35</v>
      </c>
      <c r="G599" s="289">
        <f>SUBTOTAL(9,G562:G598)</f>
        <v>0</v>
      </c>
    </row>
    <row r="601" spans="1:7" ht="24" customHeight="1" x14ac:dyDescent="0.2">
      <c r="A601" s="269" t="s">
        <v>37</v>
      </c>
      <c r="B601" s="270"/>
      <c r="C601" s="270"/>
      <c r="D601" s="270"/>
      <c r="E601" s="270"/>
      <c r="F601" s="270"/>
      <c r="G601" s="271"/>
    </row>
    <row r="602" spans="1:7" ht="24" customHeight="1" x14ac:dyDescent="0.2">
      <c r="A602" s="272" t="s">
        <v>602</v>
      </c>
      <c r="B602" s="90" t="str">
        <f>Comitente</f>
        <v>SUBSECRETARIA DE ARQUITECTURA</v>
      </c>
      <c r="C602" s="86"/>
      <c r="D602" s="91"/>
      <c r="E602" s="91"/>
      <c r="F602" s="92"/>
      <c r="G602" s="273"/>
    </row>
    <row r="603" spans="1:7" ht="24" customHeight="1" x14ac:dyDescent="0.2">
      <c r="A603" s="272" t="s">
        <v>603</v>
      </c>
      <c r="B603" s="90">
        <f>Contratista</f>
        <v>0</v>
      </c>
      <c r="C603" s="87"/>
      <c r="D603" s="87"/>
      <c r="E603" s="87"/>
      <c r="F603" s="93"/>
      <c r="G603" s="274"/>
    </row>
    <row r="604" spans="1:7" ht="24" customHeight="1" x14ac:dyDescent="0.2">
      <c r="A604" s="272" t="s">
        <v>24</v>
      </c>
      <c r="B604" s="90" t="str">
        <f>Obra</f>
        <v>ESCUELA SECUNDARIA ULLUM</v>
      </c>
      <c r="C604" s="87"/>
      <c r="D604" s="87"/>
      <c r="E604" s="87"/>
      <c r="F604" s="93" t="s">
        <v>38</v>
      </c>
      <c r="G604" s="275">
        <f>Fecha_Base</f>
        <v>0</v>
      </c>
    </row>
    <row r="605" spans="1:7" ht="24" customHeight="1" x14ac:dyDescent="0.2">
      <c r="A605" s="276" t="s">
        <v>601</v>
      </c>
      <c r="B605" s="88" t="str">
        <f>Ubicación</f>
        <v>ULLUM - SAN JUAN</v>
      </c>
      <c r="C605" s="88"/>
      <c r="D605" s="94"/>
      <c r="E605" s="95"/>
      <c r="G605" s="277"/>
    </row>
    <row r="606" spans="1:7" ht="24" customHeight="1" x14ac:dyDescent="0.2">
      <c r="A606" s="276" t="s">
        <v>39</v>
      </c>
      <c r="B606" s="97">
        <f>IFERROR(VALUE(LEFT(B607,FIND(".",B607)-1)),"")</f>
        <v>1</v>
      </c>
      <c r="C606" s="89" t="str">
        <f>IFERROR(VLOOKUP(B606,Tabla_CyP,2,FALSE),"")</f>
        <v xml:space="preserve"> TRABAJOS PREPARATORIOS</v>
      </c>
      <c r="E606" s="95"/>
      <c r="G606" s="277"/>
    </row>
    <row r="607" spans="1:7" ht="24" customHeight="1" x14ac:dyDescent="0.2">
      <c r="A607" s="276" t="s">
        <v>25</v>
      </c>
      <c r="B607" s="98" t="str">
        <f>IFERROR(VLOOKUP(COUNTIF($A$1:A607,"ANALISIS DE PRECIOS"),Tabla_NumeroItem,2,FALSE),"")</f>
        <v>1.4.2</v>
      </c>
      <c r="C607" s="89" t="str">
        <f>IFERROR(VLOOKUP(B607,Tabla_CyP,2,FALSE),"")</f>
        <v>Permiso Ambiental</v>
      </c>
      <c r="D607" s="94"/>
      <c r="E607" s="95"/>
      <c r="F607" s="93" t="s">
        <v>26</v>
      </c>
      <c r="G607" s="278" t="str">
        <f>IFERROR(VLOOKUP(B607,Tabla_CyP,4,FALSE),"")</f>
        <v>mes</v>
      </c>
    </row>
    <row r="608" spans="1:7" ht="24" customHeight="1" x14ac:dyDescent="0.2">
      <c r="A608" s="276"/>
      <c r="B608" s="88"/>
      <c r="D608" s="94"/>
      <c r="E608" s="95"/>
      <c r="G608" s="277"/>
    </row>
    <row r="609" spans="1:123" ht="24" customHeight="1" x14ac:dyDescent="0.2">
      <c r="A609" s="331" t="s">
        <v>507</v>
      </c>
      <c r="B609" s="332"/>
      <c r="C609" s="333" t="s">
        <v>0</v>
      </c>
      <c r="D609" s="333" t="s">
        <v>27</v>
      </c>
      <c r="E609" s="335" t="s">
        <v>28</v>
      </c>
      <c r="F609" s="337" t="s">
        <v>29</v>
      </c>
      <c r="G609" s="337" t="s">
        <v>30</v>
      </c>
    </row>
    <row r="610" spans="1:123" s="94" customFormat="1" ht="24" customHeight="1" x14ac:dyDescent="0.2">
      <c r="A610" s="99" t="s">
        <v>508</v>
      </c>
      <c r="B610" s="99" t="s">
        <v>509</v>
      </c>
      <c r="C610" s="334"/>
      <c r="D610" s="334"/>
      <c r="E610" s="336"/>
      <c r="F610" s="338"/>
      <c r="G610" s="338"/>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
      <c r="A611" s="279"/>
      <c r="B611" s="100"/>
      <c r="C611" s="138" t="s">
        <v>604</v>
      </c>
      <c r="D611" s="101"/>
      <c r="E611" s="102"/>
      <c r="F611" s="103"/>
      <c r="G611" s="280"/>
    </row>
    <row r="612" spans="1:123" s="224" customFormat="1" ht="24" customHeight="1" x14ac:dyDescent="0.2">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
      <c r="A625" s="219" t="str">
        <f t="shared" si="181"/>
        <v/>
      </c>
      <c r="B625" s="217" t="str">
        <f t="shared" si="184"/>
        <v/>
      </c>
      <c r="C625" s="218"/>
      <c r="D625" s="219" t="str">
        <f t="shared" si="182"/>
        <v/>
      </c>
      <c r="E625" s="220"/>
      <c r="F625" s="222">
        <f t="shared" si="183"/>
        <v>0</v>
      </c>
      <c r="G625" s="281">
        <f t="shared" si="185"/>
        <v>0</v>
      </c>
    </row>
    <row r="626" spans="1:7" ht="24" customHeight="1" x14ac:dyDescent="0.2">
      <c r="A626" s="282"/>
      <c r="D626" s="94"/>
      <c r="E626" s="95"/>
      <c r="F626" s="268" t="s">
        <v>31</v>
      </c>
      <c r="G626" s="283">
        <f>SUBTOTAL(9,G612:G625)</f>
        <v>0</v>
      </c>
    </row>
    <row r="627" spans="1:7" ht="24" customHeight="1" x14ac:dyDescent="0.2">
      <c r="A627" s="282"/>
      <c r="C627" s="104" t="s">
        <v>605</v>
      </c>
      <c r="D627" s="94"/>
      <c r="E627" s="95"/>
      <c r="G627" s="284"/>
    </row>
    <row r="628" spans="1:7" s="224" customFormat="1" ht="24" customHeight="1" x14ac:dyDescent="0.2">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
      <c r="A635" s="219" t="str">
        <f t="shared" si="186"/>
        <v/>
      </c>
      <c r="B635" s="217">
        <f t="shared" si="187"/>
        <v>0</v>
      </c>
      <c r="C635" s="218"/>
      <c r="D635" s="219" t="str">
        <f t="shared" si="188"/>
        <v/>
      </c>
      <c r="E635" s="220"/>
      <c r="F635" s="221">
        <f t="shared" si="189"/>
        <v>0</v>
      </c>
      <c r="G635" s="281">
        <f t="shared" si="190"/>
        <v>0</v>
      </c>
    </row>
    <row r="636" spans="1:7" ht="24" customHeight="1" x14ac:dyDescent="0.2">
      <c r="A636" s="282"/>
      <c r="D636" s="94"/>
      <c r="E636" s="95"/>
      <c r="F636" s="268" t="s">
        <v>32</v>
      </c>
      <c r="G636" s="283">
        <f>SUBTOTAL(9,G628:G635)</f>
        <v>0</v>
      </c>
    </row>
    <row r="637" spans="1:7" ht="24" customHeight="1" x14ac:dyDescent="0.2">
      <c r="A637" s="282"/>
      <c r="C637" s="104" t="s">
        <v>606</v>
      </c>
      <c r="D637" s="94"/>
      <c r="E637" s="95"/>
      <c r="G637" s="284"/>
    </row>
    <row r="638" spans="1:7" s="224" customFormat="1" ht="24" customHeight="1" x14ac:dyDescent="0.2">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
      <c r="A646" s="219" t="str">
        <f t="shared" si="191"/>
        <v/>
      </c>
      <c r="B646" s="217" t="str">
        <f t="shared" si="192"/>
        <v/>
      </c>
      <c r="C646" s="218"/>
      <c r="D646" s="219" t="str">
        <f t="shared" si="193"/>
        <v/>
      </c>
      <c r="E646" s="220"/>
      <c r="F646" s="221">
        <f t="shared" si="194"/>
        <v>0</v>
      </c>
      <c r="G646" s="281">
        <f t="shared" si="195"/>
        <v>0</v>
      </c>
    </row>
    <row r="647" spans="1:7" ht="24" customHeight="1" x14ac:dyDescent="0.2">
      <c r="A647" s="285"/>
      <c r="B647" s="94"/>
      <c r="D647" s="94"/>
      <c r="E647" s="95"/>
      <c r="F647" s="268" t="s">
        <v>33</v>
      </c>
      <c r="G647" s="283">
        <f>SUBTOTAL(9,G638:G646)</f>
        <v>0</v>
      </c>
    </row>
    <row r="648" spans="1:7" ht="24" customHeight="1" x14ac:dyDescent="0.2">
      <c r="A648" s="286"/>
      <c r="B648" s="94"/>
      <c r="D648" s="94"/>
      <c r="E648" s="95"/>
      <c r="G648" s="284"/>
    </row>
    <row r="649" spans="1:7" ht="24" customHeight="1" x14ac:dyDescent="0.2">
      <c r="A649" s="287" t="str">
        <f>B607</f>
        <v>1.4.2</v>
      </c>
      <c r="B649" s="288" t="str">
        <f>C607</f>
        <v>Permiso Ambiental</v>
      </c>
      <c r="C649" s="101"/>
      <c r="D649" s="101" t="s">
        <v>34</v>
      </c>
      <c r="E649" s="102"/>
      <c r="F649" s="290" t="s">
        <v>35</v>
      </c>
      <c r="G649" s="289">
        <f>SUBTOTAL(9,G612:G648)</f>
        <v>0</v>
      </c>
    </row>
    <row r="651" spans="1:7" ht="24" customHeight="1" x14ac:dyDescent="0.2">
      <c r="A651" s="269" t="s">
        <v>37</v>
      </c>
      <c r="B651" s="270"/>
      <c r="C651" s="270"/>
      <c r="D651" s="270"/>
      <c r="E651" s="270"/>
      <c r="F651" s="270"/>
      <c r="G651" s="271"/>
    </row>
    <row r="652" spans="1:7" ht="24" customHeight="1" x14ac:dyDescent="0.2">
      <c r="A652" s="272" t="s">
        <v>602</v>
      </c>
      <c r="B652" s="90" t="str">
        <f>Comitente</f>
        <v>SUBSECRETARIA DE ARQUITECTURA</v>
      </c>
      <c r="C652" s="86"/>
      <c r="D652" s="91"/>
      <c r="E652" s="91"/>
      <c r="F652" s="92"/>
      <c r="G652" s="273"/>
    </row>
    <row r="653" spans="1:7" ht="24" customHeight="1" x14ac:dyDescent="0.2">
      <c r="A653" s="272" t="s">
        <v>603</v>
      </c>
      <c r="B653" s="90">
        <f>Contratista</f>
        <v>0</v>
      </c>
      <c r="C653" s="87"/>
      <c r="D653" s="87"/>
      <c r="E653" s="87"/>
      <c r="F653" s="93"/>
      <c r="G653" s="274"/>
    </row>
    <row r="654" spans="1:7" ht="24" customHeight="1" x14ac:dyDescent="0.2">
      <c r="A654" s="272" t="s">
        <v>24</v>
      </c>
      <c r="B654" s="90" t="str">
        <f>Obra</f>
        <v>ESCUELA SECUNDARIA ULLUM</v>
      </c>
      <c r="C654" s="87"/>
      <c r="D654" s="87"/>
      <c r="E654" s="87"/>
      <c r="F654" s="93" t="s">
        <v>38</v>
      </c>
      <c r="G654" s="275">
        <f>Fecha_Base</f>
        <v>0</v>
      </c>
    </row>
    <row r="655" spans="1:7" ht="24" customHeight="1" x14ac:dyDescent="0.2">
      <c r="A655" s="276" t="s">
        <v>601</v>
      </c>
      <c r="B655" s="88" t="str">
        <f>Ubicación</f>
        <v>ULLUM - SAN JUAN</v>
      </c>
      <c r="C655" s="88"/>
      <c r="D655" s="94"/>
      <c r="E655" s="95"/>
      <c r="G655" s="277"/>
    </row>
    <row r="656" spans="1:7" ht="24" customHeight="1" x14ac:dyDescent="0.2">
      <c r="A656" s="276" t="s">
        <v>39</v>
      </c>
      <c r="B656" s="97">
        <f>IFERROR(VALUE(LEFT(B657,FIND(".",B657)-1)),"")</f>
        <v>1</v>
      </c>
      <c r="C656" s="89" t="str">
        <f>IFERROR(VLOOKUP(B656,Tabla_CyP,2,FALSE),"")</f>
        <v xml:space="preserve"> TRABAJOS PREPARATORIOS</v>
      </c>
      <c r="E656" s="95"/>
      <c r="G656" s="277"/>
    </row>
    <row r="657" spans="1:123" ht="24" customHeight="1" x14ac:dyDescent="0.2">
      <c r="A657" s="276" t="s">
        <v>25</v>
      </c>
      <c r="B657" s="98" t="str">
        <f>IFERROR(VLOOKUP(COUNTIF($A$1:A657,"ANALISIS DE PRECIOS"),Tabla_NumeroItem,2,FALSE),"")</f>
        <v>1.4.3</v>
      </c>
      <c r="C657" s="89" t="str">
        <f>IFERROR(VLOOKUP(B657,Tabla_CyP,2,FALSE),"")</f>
        <v>Seguimiento Pmas</v>
      </c>
      <c r="D657" s="94"/>
      <c r="E657" s="95"/>
      <c r="F657" s="93" t="s">
        <v>26</v>
      </c>
      <c r="G657" s="278" t="str">
        <f>IFERROR(VLOOKUP(B657,Tabla_CyP,4,FALSE),"")</f>
        <v>mes</v>
      </c>
    </row>
    <row r="658" spans="1:123" ht="24" customHeight="1" x14ac:dyDescent="0.2">
      <c r="A658" s="276"/>
      <c r="B658" s="88"/>
      <c r="D658" s="94"/>
      <c r="E658" s="95"/>
      <c r="G658" s="277"/>
    </row>
    <row r="659" spans="1:123" ht="24" customHeight="1" x14ac:dyDescent="0.2">
      <c r="A659" s="331" t="s">
        <v>507</v>
      </c>
      <c r="B659" s="332"/>
      <c r="C659" s="333" t="s">
        <v>0</v>
      </c>
      <c r="D659" s="333" t="s">
        <v>27</v>
      </c>
      <c r="E659" s="335" t="s">
        <v>28</v>
      </c>
      <c r="F659" s="337" t="s">
        <v>29</v>
      </c>
      <c r="G659" s="337" t="s">
        <v>30</v>
      </c>
    </row>
    <row r="660" spans="1:123" s="94" customFormat="1" ht="24" customHeight="1" x14ac:dyDescent="0.2">
      <c r="A660" s="99" t="s">
        <v>508</v>
      </c>
      <c r="B660" s="99" t="s">
        <v>509</v>
      </c>
      <c r="C660" s="334"/>
      <c r="D660" s="334"/>
      <c r="E660" s="336"/>
      <c r="F660" s="338"/>
      <c r="G660" s="338"/>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
      <c r="A661" s="279"/>
      <c r="B661" s="100"/>
      <c r="C661" s="138" t="s">
        <v>604</v>
      </c>
      <c r="D661" s="101"/>
      <c r="E661" s="102"/>
      <c r="F661" s="103"/>
      <c r="G661" s="280"/>
    </row>
    <row r="662" spans="1:123" s="224" customFormat="1" ht="24" customHeight="1" x14ac:dyDescent="0.2">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
      <c r="A675" s="219" t="str">
        <f t="shared" si="196"/>
        <v/>
      </c>
      <c r="B675" s="217" t="str">
        <f t="shared" si="199"/>
        <v/>
      </c>
      <c r="C675" s="218"/>
      <c r="D675" s="219" t="str">
        <f t="shared" si="197"/>
        <v/>
      </c>
      <c r="E675" s="220"/>
      <c r="F675" s="222">
        <f t="shared" si="198"/>
        <v>0</v>
      </c>
      <c r="G675" s="281">
        <f t="shared" si="200"/>
        <v>0</v>
      </c>
    </row>
    <row r="676" spans="1:7" ht="24" customHeight="1" x14ac:dyDescent="0.2">
      <c r="A676" s="282"/>
      <c r="D676" s="94"/>
      <c r="E676" s="95"/>
      <c r="F676" s="268" t="s">
        <v>31</v>
      </c>
      <c r="G676" s="283">
        <f>SUBTOTAL(9,G662:G675)</f>
        <v>0</v>
      </c>
    </row>
    <row r="677" spans="1:7" ht="24" customHeight="1" x14ac:dyDescent="0.2">
      <c r="A677" s="282"/>
      <c r="C677" s="104" t="s">
        <v>605</v>
      </c>
      <c r="D677" s="94"/>
      <c r="E677" s="95"/>
      <c r="G677" s="284"/>
    </row>
    <row r="678" spans="1:7" s="224" customFormat="1" ht="24" customHeight="1" x14ac:dyDescent="0.2">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
      <c r="A685" s="219" t="str">
        <f t="shared" si="201"/>
        <v/>
      </c>
      <c r="B685" s="217">
        <f t="shared" si="202"/>
        <v>0</v>
      </c>
      <c r="C685" s="218"/>
      <c r="D685" s="219" t="str">
        <f t="shared" si="203"/>
        <v/>
      </c>
      <c r="E685" s="220"/>
      <c r="F685" s="221">
        <f t="shared" si="204"/>
        <v>0</v>
      </c>
      <c r="G685" s="281">
        <f t="shared" si="205"/>
        <v>0</v>
      </c>
    </row>
    <row r="686" spans="1:7" ht="24" customHeight="1" x14ac:dyDescent="0.2">
      <c r="A686" s="282"/>
      <c r="D686" s="94"/>
      <c r="E686" s="95"/>
      <c r="F686" s="268" t="s">
        <v>32</v>
      </c>
      <c r="G686" s="283">
        <f>SUBTOTAL(9,G678:G685)</f>
        <v>0</v>
      </c>
    </row>
    <row r="687" spans="1:7" ht="24" customHeight="1" x14ac:dyDescent="0.2">
      <c r="A687" s="282"/>
      <c r="C687" s="104" t="s">
        <v>606</v>
      </c>
      <c r="D687" s="94"/>
      <c r="E687" s="95"/>
      <c r="G687" s="284"/>
    </row>
    <row r="688" spans="1:7" s="224" customFormat="1" ht="24" customHeight="1" x14ac:dyDescent="0.2">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
      <c r="A696" s="219" t="str">
        <f t="shared" si="206"/>
        <v/>
      </c>
      <c r="B696" s="217" t="str">
        <f t="shared" si="207"/>
        <v/>
      </c>
      <c r="C696" s="218"/>
      <c r="D696" s="219" t="str">
        <f t="shared" si="208"/>
        <v/>
      </c>
      <c r="E696" s="220"/>
      <c r="F696" s="221">
        <f t="shared" si="209"/>
        <v>0</v>
      </c>
      <c r="G696" s="281">
        <f t="shared" si="210"/>
        <v>0</v>
      </c>
    </row>
    <row r="697" spans="1:7" ht="24" customHeight="1" x14ac:dyDescent="0.2">
      <c r="A697" s="285"/>
      <c r="B697" s="94"/>
      <c r="D697" s="94"/>
      <c r="E697" s="95"/>
      <c r="F697" s="268" t="s">
        <v>33</v>
      </c>
      <c r="G697" s="283">
        <f>SUBTOTAL(9,G688:G696)</f>
        <v>0</v>
      </c>
    </row>
    <row r="698" spans="1:7" ht="24" customHeight="1" x14ac:dyDescent="0.2">
      <c r="A698" s="286"/>
      <c r="B698" s="94"/>
      <c r="D698" s="94"/>
      <c r="E698" s="95"/>
      <c r="G698" s="284"/>
    </row>
    <row r="699" spans="1:7" ht="24" customHeight="1" x14ac:dyDescent="0.2">
      <c r="A699" s="287" t="str">
        <f>B657</f>
        <v>1.4.3</v>
      </c>
      <c r="B699" s="288" t="str">
        <f>C657</f>
        <v>Seguimiento Pmas</v>
      </c>
      <c r="C699" s="101"/>
      <c r="D699" s="101" t="s">
        <v>34</v>
      </c>
      <c r="E699" s="102"/>
      <c r="F699" s="290" t="s">
        <v>35</v>
      </c>
      <c r="G699" s="289">
        <f>SUBTOTAL(9,G662:G698)</f>
        <v>0</v>
      </c>
    </row>
    <row r="701" spans="1:7" ht="24" customHeight="1" x14ac:dyDescent="0.2">
      <c r="A701" s="269" t="s">
        <v>37</v>
      </c>
      <c r="B701" s="270"/>
      <c r="C701" s="270"/>
      <c r="D701" s="270"/>
      <c r="E701" s="270"/>
      <c r="F701" s="270"/>
      <c r="G701" s="271"/>
    </row>
    <row r="702" spans="1:7" ht="24" customHeight="1" x14ac:dyDescent="0.2">
      <c r="A702" s="272" t="s">
        <v>602</v>
      </c>
      <c r="B702" s="90" t="str">
        <f>Comitente</f>
        <v>SUBSECRETARIA DE ARQUITECTURA</v>
      </c>
      <c r="C702" s="86"/>
      <c r="D702" s="91"/>
      <c r="E702" s="91"/>
      <c r="F702" s="92"/>
      <c r="G702" s="273"/>
    </row>
    <row r="703" spans="1:7" ht="24" customHeight="1" x14ac:dyDescent="0.2">
      <c r="A703" s="272" t="s">
        <v>603</v>
      </c>
      <c r="B703" s="90">
        <f>Contratista</f>
        <v>0</v>
      </c>
      <c r="C703" s="87"/>
      <c r="D703" s="87"/>
      <c r="E703" s="87"/>
      <c r="F703" s="93"/>
      <c r="G703" s="274"/>
    </row>
    <row r="704" spans="1:7" ht="24" customHeight="1" x14ac:dyDescent="0.2">
      <c r="A704" s="272" t="s">
        <v>24</v>
      </c>
      <c r="B704" s="90" t="str">
        <f>Obra</f>
        <v>ESCUELA SECUNDARIA ULLUM</v>
      </c>
      <c r="C704" s="87"/>
      <c r="D704" s="87"/>
      <c r="E704" s="87"/>
      <c r="F704" s="93" t="s">
        <v>38</v>
      </c>
      <c r="G704" s="275">
        <f>Fecha_Base</f>
        <v>0</v>
      </c>
    </row>
    <row r="705" spans="1:123" ht="24" customHeight="1" x14ac:dyDescent="0.2">
      <c r="A705" s="276" t="s">
        <v>601</v>
      </c>
      <c r="B705" s="88" t="str">
        <f>Ubicación</f>
        <v>ULLUM - SAN JUAN</v>
      </c>
      <c r="C705" s="88"/>
      <c r="D705" s="94"/>
      <c r="E705" s="95"/>
      <c r="G705" s="277"/>
    </row>
    <row r="706" spans="1:123" ht="24" customHeight="1" x14ac:dyDescent="0.2">
      <c r="A706" s="276" t="s">
        <v>39</v>
      </c>
      <c r="B706" s="97">
        <f>IFERROR(VALUE(LEFT(B707,FIND(".",B707)-1)),"")</f>
        <v>2</v>
      </c>
      <c r="C706" s="89" t="str">
        <f>IFERROR(VLOOKUP(B706,Tabla_CyP,2,FALSE),"")</f>
        <v>MOVIMIENTO DE SUELOS</v>
      </c>
      <c r="E706" s="95"/>
      <c r="G706" s="277"/>
    </row>
    <row r="707" spans="1:123" ht="24" customHeight="1" x14ac:dyDescent="0.2">
      <c r="A707" s="276" t="s">
        <v>25</v>
      </c>
      <c r="B707" s="98" t="str">
        <f>IFERROR(VLOOKUP(COUNTIF($A$1:A707,"ANALISIS DE PRECIOS"),Tabla_NumeroItem,2,FALSE),"")</f>
        <v>2.1.1</v>
      </c>
      <c r="C707" s="89" t="str">
        <f>IFERROR(VLOOKUP(B707,Tabla_CyP,2,FALSE),"")</f>
        <v>Relleno Bajo Contrapiso</v>
      </c>
      <c r="D707" s="94"/>
      <c r="E707" s="95"/>
      <c r="F707" s="93" t="s">
        <v>26</v>
      </c>
      <c r="G707" s="278" t="str">
        <f>IFERROR(VLOOKUP(B707,Tabla_CyP,4,FALSE),"")</f>
        <v>m3</v>
      </c>
    </row>
    <row r="708" spans="1:123" ht="24" customHeight="1" x14ac:dyDescent="0.2">
      <c r="A708" s="276"/>
      <c r="B708" s="88"/>
      <c r="D708" s="94"/>
      <c r="E708" s="95"/>
      <c r="G708" s="277"/>
    </row>
    <row r="709" spans="1:123" ht="24" customHeight="1" x14ac:dyDescent="0.2">
      <c r="A709" s="331" t="s">
        <v>507</v>
      </c>
      <c r="B709" s="332"/>
      <c r="C709" s="333" t="s">
        <v>0</v>
      </c>
      <c r="D709" s="333" t="s">
        <v>27</v>
      </c>
      <c r="E709" s="335" t="s">
        <v>28</v>
      </c>
      <c r="F709" s="337" t="s">
        <v>29</v>
      </c>
      <c r="G709" s="337" t="s">
        <v>30</v>
      </c>
    </row>
    <row r="710" spans="1:123" s="94" customFormat="1" ht="24" customHeight="1" x14ac:dyDescent="0.2">
      <c r="A710" s="99" t="s">
        <v>508</v>
      </c>
      <c r="B710" s="99" t="s">
        <v>509</v>
      </c>
      <c r="C710" s="334"/>
      <c r="D710" s="334"/>
      <c r="E710" s="336"/>
      <c r="F710" s="338"/>
      <c r="G710" s="338"/>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
      <c r="A711" s="279"/>
      <c r="B711" s="100"/>
      <c r="C711" s="138" t="s">
        <v>604</v>
      </c>
      <c r="D711" s="101"/>
      <c r="E711" s="102"/>
      <c r="F711" s="103"/>
      <c r="G711" s="280"/>
    </row>
    <row r="712" spans="1:123" s="224" customFormat="1" ht="24" customHeight="1" x14ac:dyDescent="0.2">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
      <c r="A725" s="219" t="str">
        <f t="shared" si="211"/>
        <v/>
      </c>
      <c r="B725" s="217" t="str">
        <f t="shared" si="214"/>
        <v/>
      </c>
      <c r="C725" s="218"/>
      <c r="D725" s="219" t="str">
        <f t="shared" si="212"/>
        <v/>
      </c>
      <c r="E725" s="220"/>
      <c r="F725" s="222">
        <f t="shared" si="213"/>
        <v>0</v>
      </c>
      <c r="G725" s="281">
        <f t="shared" si="215"/>
        <v>0</v>
      </c>
    </row>
    <row r="726" spans="1:7" ht="24" customHeight="1" x14ac:dyDescent="0.2">
      <c r="A726" s="282"/>
      <c r="D726" s="94"/>
      <c r="E726" s="95"/>
      <c r="F726" s="268" t="s">
        <v>31</v>
      </c>
      <c r="G726" s="283">
        <f>SUBTOTAL(9,G712:G725)</f>
        <v>0</v>
      </c>
    </row>
    <row r="727" spans="1:7" ht="24" customHeight="1" x14ac:dyDescent="0.2">
      <c r="A727" s="282"/>
      <c r="C727" s="104" t="s">
        <v>605</v>
      </c>
      <c r="D727" s="94"/>
      <c r="E727" s="95"/>
      <c r="G727" s="284"/>
    </row>
    <row r="728" spans="1:7" s="224" customFormat="1" ht="24" customHeight="1" x14ac:dyDescent="0.2">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
      <c r="A735" s="219" t="str">
        <f t="shared" si="216"/>
        <v/>
      </c>
      <c r="B735" s="217">
        <f t="shared" si="217"/>
        <v>0</v>
      </c>
      <c r="C735" s="218"/>
      <c r="D735" s="219" t="str">
        <f t="shared" si="218"/>
        <v/>
      </c>
      <c r="E735" s="220"/>
      <c r="F735" s="221">
        <f t="shared" si="219"/>
        <v>0</v>
      </c>
      <c r="G735" s="281">
        <f t="shared" si="220"/>
        <v>0</v>
      </c>
    </row>
    <row r="736" spans="1:7" ht="24" customHeight="1" x14ac:dyDescent="0.2">
      <c r="A736" s="282"/>
      <c r="D736" s="94"/>
      <c r="E736" s="95"/>
      <c r="F736" s="268" t="s">
        <v>32</v>
      </c>
      <c r="G736" s="283">
        <f>SUBTOTAL(9,G728:G735)</f>
        <v>0</v>
      </c>
    </row>
    <row r="737" spans="1:7" ht="24" customHeight="1" x14ac:dyDescent="0.2">
      <c r="A737" s="282"/>
      <c r="C737" s="104" t="s">
        <v>606</v>
      </c>
      <c r="D737" s="94"/>
      <c r="E737" s="95"/>
      <c r="G737" s="284"/>
    </row>
    <row r="738" spans="1:7" s="224" customFormat="1" ht="24" customHeight="1" x14ac:dyDescent="0.2">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
      <c r="A746" s="219" t="str">
        <f t="shared" si="221"/>
        <v/>
      </c>
      <c r="B746" s="217" t="str">
        <f t="shared" si="222"/>
        <v/>
      </c>
      <c r="C746" s="218"/>
      <c r="D746" s="219" t="str">
        <f t="shared" si="223"/>
        <v/>
      </c>
      <c r="E746" s="220"/>
      <c r="F746" s="221">
        <f t="shared" si="224"/>
        <v>0</v>
      </c>
      <c r="G746" s="281">
        <f t="shared" si="225"/>
        <v>0</v>
      </c>
    </row>
    <row r="747" spans="1:7" ht="24" customHeight="1" x14ac:dyDescent="0.2">
      <c r="A747" s="285"/>
      <c r="B747" s="94"/>
      <c r="D747" s="94"/>
      <c r="E747" s="95"/>
      <c r="F747" s="268" t="s">
        <v>33</v>
      </c>
      <c r="G747" s="283">
        <f>SUBTOTAL(9,G738:G746)</f>
        <v>0</v>
      </c>
    </row>
    <row r="748" spans="1:7" ht="24" customHeight="1" x14ac:dyDescent="0.2">
      <c r="A748" s="286"/>
      <c r="B748" s="94"/>
      <c r="D748" s="94"/>
      <c r="E748" s="95"/>
      <c r="G748" s="284"/>
    </row>
    <row r="749" spans="1:7" ht="24" customHeight="1" x14ac:dyDescent="0.2">
      <c r="A749" s="287" t="str">
        <f>B707</f>
        <v>2.1.1</v>
      </c>
      <c r="B749" s="288" t="str">
        <f>C707</f>
        <v>Relleno Bajo Contrapiso</v>
      </c>
      <c r="C749" s="101"/>
      <c r="D749" s="101" t="s">
        <v>34</v>
      </c>
      <c r="E749" s="102"/>
      <c r="F749" s="290" t="s">
        <v>35</v>
      </c>
      <c r="G749" s="289">
        <f>SUBTOTAL(9,G712:G748)</f>
        <v>0</v>
      </c>
    </row>
    <row r="751" spans="1:7" ht="24" customHeight="1" x14ac:dyDescent="0.2">
      <c r="A751" s="269" t="s">
        <v>37</v>
      </c>
      <c r="B751" s="270"/>
      <c r="C751" s="270"/>
      <c r="D751" s="270"/>
      <c r="E751" s="270"/>
      <c r="F751" s="270"/>
      <c r="G751" s="271"/>
    </row>
    <row r="752" spans="1:7" ht="24" customHeight="1" x14ac:dyDescent="0.2">
      <c r="A752" s="272" t="s">
        <v>602</v>
      </c>
      <c r="B752" s="90" t="str">
        <f>Comitente</f>
        <v>SUBSECRETARIA DE ARQUITECTURA</v>
      </c>
      <c r="C752" s="86"/>
      <c r="D752" s="91"/>
      <c r="E752" s="91"/>
      <c r="F752" s="92"/>
      <c r="G752" s="273"/>
    </row>
    <row r="753" spans="1:123" ht="24" customHeight="1" x14ac:dyDescent="0.2">
      <c r="A753" s="272" t="s">
        <v>603</v>
      </c>
      <c r="B753" s="90">
        <f>Contratista</f>
        <v>0</v>
      </c>
      <c r="C753" s="87"/>
      <c r="D753" s="87"/>
      <c r="E753" s="87"/>
      <c r="F753" s="93"/>
      <c r="G753" s="274"/>
    </row>
    <row r="754" spans="1:123" ht="24" customHeight="1" x14ac:dyDescent="0.2">
      <c r="A754" s="272" t="s">
        <v>24</v>
      </c>
      <c r="B754" s="90" t="str">
        <f>Obra</f>
        <v>ESCUELA SECUNDARIA ULLUM</v>
      </c>
      <c r="C754" s="87"/>
      <c r="D754" s="87"/>
      <c r="E754" s="87"/>
      <c r="F754" s="93" t="s">
        <v>38</v>
      </c>
      <c r="G754" s="275">
        <f>Fecha_Base</f>
        <v>0</v>
      </c>
    </row>
    <row r="755" spans="1:123" ht="24" customHeight="1" x14ac:dyDescent="0.2">
      <c r="A755" s="276" t="s">
        <v>601</v>
      </c>
      <c r="B755" s="88" t="str">
        <f>Ubicación</f>
        <v>ULLUM - SAN JUAN</v>
      </c>
      <c r="C755" s="88"/>
      <c r="D755" s="94"/>
      <c r="E755" s="95"/>
      <c r="G755" s="277"/>
    </row>
    <row r="756" spans="1:123" ht="24" customHeight="1" x14ac:dyDescent="0.2">
      <c r="A756" s="276" t="s">
        <v>39</v>
      </c>
      <c r="B756" s="97">
        <f>IFERROR(VALUE(LEFT(B757,FIND(".",B757)-1)),"")</f>
        <v>2</v>
      </c>
      <c r="C756" s="89" t="str">
        <f>IFERROR(VLOOKUP(B756,Tabla_CyP,2,FALSE),"")</f>
        <v>MOVIMIENTO DE SUELOS</v>
      </c>
      <c r="E756" s="95"/>
      <c r="G756" s="277"/>
    </row>
    <row r="757" spans="1:123" ht="24" customHeight="1" x14ac:dyDescent="0.2">
      <c r="A757" s="276" t="s">
        <v>25</v>
      </c>
      <c r="B757" s="98" t="str">
        <f>IFERROR(VLOOKUP(COUNTIF($A$1:A757,"ANALISIS DE PRECIOS"),Tabla_NumeroItem,2,FALSE),"")</f>
        <v>2.1.2</v>
      </c>
      <c r="C757" s="89" t="str">
        <f>IFERROR(VLOOKUP(B757,Tabla_CyP,2,FALSE),"")</f>
        <v>Relleno de Zanjas y Conductos</v>
      </c>
      <c r="D757" s="94"/>
      <c r="E757" s="95"/>
      <c r="F757" s="93" t="s">
        <v>26</v>
      </c>
      <c r="G757" s="278" t="str">
        <f>IFERROR(VLOOKUP(B757,Tabla_CyP,4,FALSE),"")</f>
        <v>m3</v>
      </c>
    </row>
    <row r="758" spans="1:123" ht="24" customHeight="1" x14ac:dyDescent="0.2">
      <c r="A758" s="276"/>
      <c r="B758" s="88"/>
      <c r="D758" s="94"/>
      <c r="E758" s="95"/>
      <c r="G758" s="277"/>
    </row>
    <row r="759" spans="1:123" ht="24" customHeight="1" x14ac:dyDescent="0.2">
      <c r="A759" s="331" t="s">
        <v>507</v>
      </c>
      <c r="B759" s="332"/>
      <c r="C759" s="333" t="s">
        <v>0</v>
      </c>
      <c r="D759" s="333" t="s">
        <v>27</v>
      </c>
      <c r="E759" s="335" t="s">
        <v>28</v>
      </c>
      <c r="F759" s="337" t="s">
        <v>29</v>
      </c>
      <c r="G759" s="337" t="s">
        <v>30</v>
      </c>
    </row>
    <row r="760" spans="1:123" s="94" customFormat="1" ht="24" customHeight="1" x14ac:dyDescent="0.2">
      <c r="A760" s="99" t="s">
        <v>508</v>
      </c>
      <c r="B760" s="99" t="s">
        <v>509</v>
      </c>
      <c r="C760" s="334"/>
      <c r="D760" s="334"/>
      <c r="E760" s="336"/>
      <c r="F760" s="338"/>
      <c r="G760" s="338"/>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
      <c r="A761" s="279"/>
      <c r="B761" s="100"/>
      <c r="C761" s="138" t="s">
        <v>604</v>
      </c>
      <c r="D761" s="101"/>
      <c r="E761" s="102"/>
      <c r="F761" s="103"/>
      <c r="G761" s="280"/>
    </row>
    <row r="762" spans="1:123" s="224" customFormat="1" ht="24" customHeight="1" x14ac:dyDescent="0.2">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
      <c r="A775" s="219" t="str">
        <f t="shared" si="226"/>
        <v/>
      </c>
      <c r="B775" s="217" t="str">
        <f t="shared" si="229"/>
        <v/>
      </c>
      <c r="C775" s="218"/>
      <c r="D775" s="219" t="str">
        <f t="shared" si="227"/>
        <v/>
      </c>
      <c r="E775" s="220"/>
      <c r="F775" s="222">
        <f t="shared" si="228"/>
        <v>0</v>
      </c>
      <c r="G775" s="281">
        <f t="shared" si="230"/>
        <v>0</v>
      </c>
    </row>
    <row r="776" spans="1:7" ht="24" customHeight="1" x14ac:dyDescent="0.2">
      <c r="A776" s="282"/>
      <c r="D776" s="94"/>
      <c r="E776" s="95"/>
      <c r="F776" s="268" t="s">
        <v>31</v>
      </c>
      <c r="G776" s="283">
        <f>SUBTOTAL(9,G762:G775)</f>
        <v>0</v>
      </c>
    </row>
    <row r="777" spans="1:7" ht="24" customHeight="1" x14ac:dyDescent="0.2">
      <c r="A777" s="282"/>
      <c r="C777" s="104" t="s">
        <v>605</v>
      </c>
      <c r="D777" s="94"/>
      <c r="E777" s="95"/>
      <c r="G777" s="284"/>
    </row>
    <row r="778" spans="1:7" s="224" customFormat="1" ht="24" customHeight="1" x14ac:dyDescent="0.2">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
      <c r="A785" s="219" t="str">
        <f t="shared" si="231"/>
        <v/>
      </c>
      <c r="B785" s="217">
        <f t="shared" si="232"/>
        <v>0</v>
      </c>
      <c r="C785" s="218"/>
      <c r="D785" s="219" t="str">
        <f t="shared" si="233"/>
        <v/>
      </c>
      <c r="E785" s="220"/>
      <c r="F785" s="221">
        <f t="shared" si="234"/>
        <v>0</v>
      </c>
      <c r="G785" s="281">
        <f t="shared" si="235"/>
        <v>0</v>
      </c>
    </row>
    <row r="786" spans="1:7" ht="24" customHeight="1" x14ac:dyDescent="0.2">
      <c r="A786" s="282"/>
      <c r="D786" s="94"/>
      <c r="E786" s="95"/>
      <c r="F786" s="268" t="s">
        <v>32</v>
      </c>
      <c r="G786" s="283">
        <f>SUBTOTAL(9,G778:G785)</f>
        <v>0</v>
      </c>
    </row>
    <row r="787" spans="1:7" ht="24" customHeight="1" x14ac:dyDescent="0.2">
      <c r="A787" s="282"/>
      <c r="C787" s="104" t="s">
        <v>606</v>
      </c>
      <c r="D787" s="94"/>
      <c r="E787" s="95"/>
      <c r="G787" s="284"/>
    </row>
    <row r="788" spans="1:7" s="224" customFormat="1" ht="24" customHeight="1" x14ac:dyDescent="0.2">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
      <c r="A796" s="219" t="str">
        <f t="shared" si="236"/>
        <v/>
      </c>
      <c r="B796" s="217" t="str">
        <f t="shared" si="237"/>
        <v/>
      </c>
      <c r="C796" s="218"/>
      <c r="D796" s="219" t="str">
        <f t="shared" si="238"/>
        <v/>
      </c>
      <c r="E796" s="220"/>
      <c r="F796" s="221">
        <f t="shared" si="239"/>
        <v>0</v>
      </c>
      <c r="G796" s="281">
        <f t="shared" si="240"/>
        <v>0</v>
      </c>
    </row>
    <row r="797" spans="1:7" ht="24" customHeight="1" x14ac:dyDescent="0.2">
      <c r="A797" s="285"/>
      <c r="B797" s="94"/>
      <c r="D797" s="94"/>
      <c r="E797" s="95"/>
      <c r="F797" s="268" t="s">
        <v>33</v>
      </c>
      <c r="G797" s="283">
        <f>SUBTOTAL(9,G788:G796)</f>
        <v>0</v>
      </c>
    </row>
    <row r="798" spans="1:7" ht="24" customHeight="1" x14ac:dyDescent="0.2">
      <c r="A798" s="286"/>
      <c r="B798" s="94"/>
      <c r="D798" s="94"/>
      <c r="E798" s="95"/>
      <c r="G798" s="284"/>
    </row>
    <row r="799" spans="1:7" ht="24" customHeight="1" x14ac:dyDescent="0.2">
      <c r="A799" s="287" t="str">
        <f>B757</f>
        <v>2.1.2</v>
      </c>
      <c r="B799" s="288" t="str">
        <f>C757</f>
        <v>Relleno de Zanjas y Conductos</v>
      </c>
      <c r="C799" s="101"/>
      <c r="D799" s="101" t="s">
        <v>34</v>
      </c>
      <c r="E799" s="102"/>
      <c r="F799" s="290" t="s">
        <v>35</v>
      </c>
      <c r="G799" s="289">
        <f>SUBTOTAL(9,G762:G798)</f>
        <v>0</v>
      </c>
    </row>
    <row r="801" spans="1:123" ht="24" customHeight="1" x14ac:dyDescent="0.2">
      <c r="A801" s="269" t="s">
        <v>37</v>
      </c>
      <c r="B801" s="270"/>
      <c r="C801" s="270"/>
      <c r="D801" s="270"/>
      <c r="E801" s="270"/>
      <c r="F801" s="270"/>
      <c r="G801" s="271"/>
    </row>
    <row r="802" spans="1:123" ht="24" customHeight="1" x14ac:dyDescent="0.2">
      <c r="A802" s="272" t="s">
        <v>602</v>
      </c>
      <c r="B802" s="90" t="str">
        <f>Comitente</f>
        <v>SUBSECRETARIA DE ARQUITECTURA</v>
      </c>
      <c r="C802" s="86"/>
      <c r="D802" s="91"/>
      <c r="E802" s="91"/>
      <c r="F802" s="92"/>
      <c r="G802" s="273"/>
    </row>
    <row r="803" spans="1:123" ht="24" customHeight="1" x14ac:dyDescent="0.2">
      <c r="A803" s="272" t="s">
        <v>603</v>
      </c>
      <c r="B803" s="90">
        <f>Contratista</f>
        <v>0</v>
      </c>
      <c r="C803" s="87"/>
      <c r="D803" s="87"/>
      <c r="E803" s="87"/>
      <c r="F803" s="93"/>
      <c r="G803" s="274"/>
    </row>
    <row r="804" spans="1:123" ht="24" customHeight="1" x14ac:dyDescent="0.2">
      <c r="A804" s="272" t="s">
        <v>24</v>
      </c>
      <c r="B804" s="90" t="str">
        <f>Obra</f>
        <v>ESCUELA SECUNDARIA ULLUM</v>
      </c>
      <c r="C804" s="87"/>
      <c r="D804" s="87"/>
      <c r="E804" s="87"/>
      <c r="F804" s="93" t="s">
        <v>38</v>
      </c>
      <c r="G804" s="275">
        <f>Fecha_Base</f>
        <v>0</v>
      </c>
    </row>
    <row r="805" spans="1:123" ht="24" customHeight="1" x14ac:dyDescent="0.2">
      <c r="A805" s="276" t="s">
        <v>601</v>
      </c>
      <c r="B805" s="88" t="str">
        <f>Ubicación</f>
        <v>ULLUM - SAN JUAN</v>
      </c>
      <c r="C805" s="88"/>
      <c r="D805" s="94"/>
      <c r="E805" s="95"/>
      <c r="G805" s="277"/>
    </row>
    <row r="806" spans="1:123" ht="24" customHeight="1" x14ac:dyDescent="0.2">
      <c r="A806" s="276" t="s">
        <v>39</v>
      </c>
      <c r="B806" s="97">
        <f>IFERROR(VALUE(LEFT(B807,FIND(".",B807)-1)),"")</f>
        <v>2</v>
      </c>
      <c r="C806" s="89" t="str">
        <f>IFERROR(VLOOKUP(B806,Tabla_CyP,2,FALSE),"")</f>
        <v>MOVIMIENTO DE SUELOS</v>
      </c>
      <c r="E806" s="95"/>
      <c r="G806" s="277"/>
    </row>
    <row r="807" spans="1:123" ht="24" customHeight="1" x14ac:dyDescent="0.2">
      <c r="A807" s="276" t="s">
        <v>25</v>
      </c>
      <c r="B807" s="98" t="str">
        <f>IFERROR(VLOOKUP(COUNTIF($A$1:A807,"ANALISIS DE PRECIOS"),Tabla_NumeroItem,2,FALSE),"")</f>
        <v>2.1.3</v>
      </c>
      <c r="C807" s="89" t="str">
        <f>IFERROR(VLOOKUP(B807,Tabla_CyP,2,FALSE),"")</f>
        <v>Nivelación del Terreno</v>
      </c>
      <c r="D807" s="94"/>
      <c r="E807" s="95"/>
      <c r="F807" s="93" t="s">
        <v>26</v>
      </c>
      <c r="G807" s="278" t="str">
        <f>IFERROR(VLOOKUP(B807,Tabla_CyP,4,FALSE),"")</f>
        <v>m3</v>
      </c>
    </row>
    <row r="808" spans="1:123" ht="24" customHeight="1" x14ac:dyDescent="0.2">
      <c r="A808" s="276"/>
      <c r="B808" s="88"/>
      <c r="D808" s="94"/>
      <c r="E808" s="95"/>
      <c r="G808" s="277"/>
    </row>
    <row r="809" spans="1:123" ht="24" customHeight="1" x14ac:dyDescent="0.2">
      <c r="A809" s="331" t="s">
        <v>507</v>
      </c>
      <c r="B809" s="332"/>
      <c r="C809" s="333" t="s">
        <v>0</v>
      </c>
      <c r="D809" s="333" t="s">
        <v>27</v>
      </c>
      <c r="E809" s="335" t="s">
        <v>28</v>
      </c>
      <c r="F809" s="337" t="s">
        <v>29</v>
      </c>
      <c r="G809" s="337" t="s">
        <v>30</v>
      </c>
    </row>
    <row r="810" spans="1:123" s="94" customFormat="1" ht="24" customHeight="1" x14ac:dyDescent="0.2">
      <c r="A810" s="99" t="s">
        <v>508</v>
      </c>
      <c r="B810" s="99" t="s">
        <v>509</v>
      </c>
      <c r="C810" s="334"/>
      <c r="D810" s="334"/>
      <c r="E810" s="336"/>
      <c r="F810" s="338"/>
      <c r="G810" s="338"/>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
      <c r="A811" s="279"/>
      <c r="B811" s="100"/>
      <c r="C811" s="138" t="s">
        <v>604</v>
      </c>
      <c r="D811" s="101"/>
      <c r="E811" s="102"/>
      <c r="F811" s="103"/>
      <c r="G811" s="280"/>
    </row>
    <row r="812" spans="1:123" s="224" customFormat="1" ht="24" customHeight="1" x14ac:dyDescent="0.2">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
      <c r="A825" s="219" t="str">
        <f t="shared" si="241"/>
        <v/>
      </c>
      <c r="B825" s="217" t="str">
        <f t="shared" si="244"/>
        <v/>
      </c>
      <c r="C825" s="218"/>
      <c r="D825" s="219" t="str">
        <f t="shared" si="242"/>
        <v/>
      </c>
      <c r="E825" s="220"/>
      <c r="F825" s="222">
        <f t="shared" si="243"/>
        <v>0</v>
      </c>
      <c r="G825" s="281">
        <f t="shared" si="245"/>
        <v>0</v>
      </c>
    </row>
    <row r="826" spans="1:7" ht="24" customHeight="1" x14ac:dyDescent="0.2">
      <c r="A826" s="282"/>
      <c r="D826" s="94"/>
      <c r="E826" s="95"/>
      <c r="F826" s="268" t="s">
        <v>31</v>
      </c>
      <c r="G826" s="283">
        <f>SUBTOTAL(9,G812:G825)</f>
        <v>0</v>
      </c>
    </row>
    <row r="827" spans="1:7" ht="24" customHeight="1" x14ac:dyDescent="0.2">
      <c r="A827" s="282"/>
      <c r="C827" s="104" t="s">
        <v>605</v>
      </c>
      <c r="D827" s="94"/>
      <c r="E827" s="95"/>
      <c r="G827" s="284"/>
    </row>
    <row r="828" spans="1:7" s="224" customFormat="1" ht="24" customHeight="1" x14ac:dyDescent="0.2">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
      <c r="A835" s="219" t="str">
        <f t="shared" si="246"/>
        <v/>
      </c>
      <c r="B835" s="217">
        <f t="shared" si="247"/>
        <v>0</v>
      </c>
      <c r="C835" s="218"/>
      <c r="D835" s="219" t="str">
        <f t="shared" si="248"/>
        <v/>
      </c>
      <c r="E835" s="220"/>
      <c r="F835" s="221">
        <f t="shared" si="249"/>
        <v>0</v>
      </c>
      <c r="G835" s="281">
        <f t="shared" si="250"/>
        <v>0</v>
      </c>
    </row>
    <row r="836" spans="1:7" ht="24" customHeight="1" x14ac:dyDescent="0.2">
      <c r="A836" s="282"/>
      <c r="D836" s="94"/>
      <c r="E836" s="95"/>
      <c r="F836" s="268" t="s">
        <v>32</v>
      </c>
      <c r="G836" s="283">
        <f>SUBTOTAL(9,G828:G835)</f>
        <v>0</v>
      </c>
    </row>
    <row r="837" spans="1:7" ht="24" customHeight="1" x14ac:dyDescent="0.2">
      <c r="A837" s="282"/>
      <c r="C837" s="104" t="s">
        <v>606</v>
      </c>
      <c r="D837" s="94"/>
      <c r="E837" s="95"/>
      <c r="G837" s="284"/>
    </row>
    <row r="838" spans="1:7" s="224" customFormat="1" ht="24" customHeight="1" x14ac:dyDescent="0.2">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
      <c r="A846" s="219" t="str">
        <f t="shared" si="251"/>
        <v/>
      </c>
      <c r="B846" s="217" t="str">
        <f t="shared" si="252"/>
        <v/>
      </c>
      <c r="C846" s="218"/>
      <c r="D846" s="219" t="str">
        <f t="shared" si="253"/>
        <v/>
      </c>
      <c r="E846" s="220"/>
      <c r="F846" s="221">
        <f t="shared" si="254"/>
        <v>0</v>
      </c>
      <c r="G846" s="281">
        <f t="shared" si="255"/>
        <v>0</v>
      </c>
    </row>
    <row r="847" spans="1:7" ht="24" customHeight="1" x14ac:dyDescent="0.2">
      <c r="A847" s="285"/>
      <c r="B847" s="94"/>
      <c r="D847" s="94"/>
      <c r="E847" s="95"/>
      <c r="F847" s="268" t="s">
        <v>33</v>
      </c>
      <c r="G847" s="283">
        <f>SUBTOTAL(9,G838:G846)</f>
        <v>0</v>
      </c>
    </row>
    <row r="848" spans="1:7" ht="24" customHeight="1" x14ac:dyDescent="0.2">
      <c r="A848" s="286"/>
      <c r="B848" s="94"/>
      <c r="D848" s="94"/>
      <c r="E848" s="95"/>
      <c r="G848" s="284"/>
    </row>
    <row r="849" spans="1:123" ht="24" customHeight="1" x14ac:dyDescent="0.2">
      <c r="A849" s="287" t="str">
        <f>B807</f>
        <v>2.1.3</v>
      </c>
      <c r="B849" s="288" t="str">
        <f>C807</f>
        <v>Nivelación del Terreno</v>
      </c>
      <c r="C849" s="101"/>
      <c r="D849" s="101" t="s">
        <v>34</v>
      </c>
      <c r="E849" s="102"/>
      <c r="F849" s="290" t="s">
        <v>35</v>
      </c>
      <c r="G849" s="289">
        <f>SUBTOTAL(9,G812:G848)</f>
        <v>0</v>
      </c>
    </row>
    <row r="851" spans="1:123" ht="24" customHeight="1" x14ac:dyDescent="0.2">
      <c r="A851" s="269" t="s">
        <v>37</v>
      </c>
      <c r="B851" s="270"/>
      <c r="C851" s="270"/>
      <c r="D851" s="270"/>
      <c r="E851" s="270"/>
      <c r="F851" s="270"/>
      <c r="G851" s="271"/>
    </row>
    <row r="852" spans="1:123" ht="24" customHeight="1" x14ac:dyDescent="0.2">
      <c r="A852" s="272" t="s">
        <v>602</v>
      </c>
      <c r="B852" s="90" t="str">
        <f>Comitente</f>
        <v>SUBSECRETARIA DE ARQUITECTURA</v>
      </c>
      <c r="C852" s="86"/>
      <c r="D852" s="91"/>
      <c r="E852" s="91"/>
      <c r="F852" s="92"/>
      <c r="G852" s="273"/>
    </row>
    <row r="853" spans="1:123" ht="24" customHeight="1" x14ac:dyDescent="0.2">
      <c r="A853" s="272" t="s">
        <v>603</v>
      </c>
      <c r="B853" s="90">
        <f>Contratista</f>
        <v>0</v>
      </c>
      <c r="C853" s="87"/>
      <c r="D853" s="87"/>
      <c r="E853" s="87"/>
      <c r="F853" s="93"/>
      <c r="G853" s="274"/>
    </row>
    <row r="854" spans="1:123" ht="24" customHeight="1" x14ac:dyDescent="0.2">
      <c r="A854" s="272" t="s">
        <v>24</v>
      </c>
      <c r="B854" s="90" t="str">
        <f>Obra</f>
        <v>ESCUELA SECUNDARIA ULLUM</v>
      </c>
      <c r="C854" s="87"/>
      <c r="D854" s="87"/>
      <c r="E854" s="87"/>
      <c r="F854" s="93" t="s">
        <v>38</v>
      </c>
      <c r="G854" s="275">
        <f>Fecha_Base</f>
        <v>0</v>
      </c>
    </row>
    <row r="855" spans="1:123" ht="24" customHeight="1" x14ac:dyDescent="0.2">
      <c r="A855" s="276" t="s">
        <v>601</v>
      </c>
      <c r="B855" s="88" t="str">
        <f>Ubicación</f>
        <v>ULLUM - SAN JUAN</v>
      </c>
      <c r="C855" s="88"/>
      <c r="D855" s="94"/>
      <c r="E855" s="95"/>
      <c r="G855" s="277"/>
    </row>
    <row r="856" spans="1:123" ht="24" customHeight="1" x14ac:dyDescent="0.2">
      <c r="A856" s="276" t="s">
        <v>39</v>
      </c>
      <c r="B856" s="97">
        <f>IFERROR(VALUE(LEFT(B857,FIND(".",B857)-1)),"")</f>
        <v>2</v>
      </c>
      <c r="C856" s="89" t="str">
        <f>IFERROR(VLOOKUP(B856,Tabla_CyP,2,FALSE),"")</f>
        <v>MOVIMIENTO DE SUELOS</v>
      </c>
      <c r="E856" s="95"/>
      <c r="G856" s="277"/>
    </row>
    <row r="857" spans="1:123" ht="24" customHeight="1" x14ac:dyDescent="0.2">
      <c r="A857" s="276" t="s">
        <v>25</v>
      </c>
      <c r="B857" s="98" t="str">
        <f>IFERROR(VLOOKUP(COUNTIF($A$1:A857,"ANALISIS DE PRECIOS"),Tabla_NumeroItem,2,FALSE),"")</f>
        <v>2.2</v>
      </c>
      <c r="C857" s="89" t="str">
        <f>IFERROR(VLOOKUP(B857,Tabla_CyP,2,FALSE),"")</f>
        <v>Excavacion para fundaciones</v>
      </c>
      <c r="D857" s="94"/>
      <c r="E857" s="95"/>
      <c r="F857" s="93" t="s">
        <v>26</v>
      </c>
      <c r="G857" s="278" t="str">
        <f>IFERROR(VLOOKUP(B857,Tabla_CyP,4,FALSE),"")</f>
        <v>m3</v>
      </c>
    </row>
    <row r="858" spans="1:123" ht="24" customHeight="1" x14ac:dyDescent="0.2">
      <c r="A858" s="276"/>
      <c r="B858" s="88"/>
      <c r="D858" s="94"/>
      <c r="E858" s="95"/>
      <c r="G858" s="277"/>
    </row>
    <row r="859" spans="1:123" ht="24" customHeight="1" x14ac:dyDescent="0.2">
      <c r="A859" s="331" t="s">
        <v>507</v>
      </c>
      <c r="B859" s="332"/>
      <c r="C859" s="333" t="s">
        <v>0</v>
      </c>
      <c r="D859" s="333" t="s">
        <v>27</v>
      </c>
      <c r="E859" s="335" t="s">
        <v>28</v>
      </c>
      <c r="F859" s="337" t="s">
        <v>29</v>
      </c>
      <c r="G859" s="337" t="s">
        <v>30</v>
      </c>
    </row>
    <row r="860" spans="1:123" s="94" customFormat="1" ht="24" customHeight="1" x14ac:dyDescent="0.2">
      <c r="A860" s="99" t="s">
        <v>508</v>
      </c>
      <c r="B860" s="99" t="s">
        <v>509</v>
      </c>
      <c r="C860" s="334"/>
      <c r="D860" s="334"/>
      <c r="E860" s="336"/>
      <c r="F860" s="338"/>
      <c r="G860" s="338"/>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
      <c r="A861" s="279"/>
      <c r="B861" s="100"/>
      <c r="C861" s="138" t="s">
        <v>604</v>
      </c>
      <c r="D861" s="101"/>
      <c r="E861" s="102"/>
      <c r="F861" s="103"/>
      <c r="G861" s="280"/>
    </row>
    <row r="862" spans="1:123" s="224" customFormat="1" ht="24" customHeight="1" x14ac:dyDescent="0.2">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
      <c r="A875" s="219" t="str">
        <f t="shared" si="256"/>
        <v/>
      </c>
      <c r="B875" s="217" t="str">
        <f t="shared" si="259"/>
        <v/>
      </c>
      <c r="C875" s="218"/>
      <c r="D875" s="219" t="str">
        <f t="shared" si="257"/>
        <v/>
      </c>
      <c r="E875" s="220"/>
      <c r="F875" s="222">
        <f t="shared" si="258"/>
        <v>0</v>
      </c>
      <c r="G875" s="281">
        <f t="shared" si="260"/>
        <v>0</v>
      </c>
    </row>
    <row r="876" spans="1:7" ht="24" customHeight="1" x14ac:dyDescent="0.2">
      <c r="A876" s="282"/>
      <c r="D876" s="94"/>
      <c r="E876" s="95"/>
      <c r="F876" s="268" t="s">
        <v>31</v>
      </c>
      <c r="G876" s="283">
        <f>SUBTOTAL(9,G862:G875)</f>
        <v>0</v>
      </c>
    </row>
    <row r="877" spans="1:7" ht="24" customHeight="1" x14ac:dyDescent="0.2">
      <c r="A877" s="282"/>
      <c r="C877" s="104" t="s">
        <v>605</v>
      </c>
      <c r="D877" s="94"/>
      <c r="E877" s="95"/>
      <c r="G877" s="284"/>
    </row>
    <row r="878" spans="1:7" s="224" customFormat="1" ht="24" customHeight="1" x14ac:dyDescent="0.2">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
      <c r="A885" s="219" t="str">
        <f t="shared" si="261"/>
        <v/>
      </c>
      <c r="B885" s="217">
        <f t="shared" si="262"/>
        <v>0</v>
      </c>
      <c r="C885" s="218"/>
      <c r="D885" s="219" t="str">
        <f t="shared" si="263"/>
        <v/>
      </c>
      <c r="E885" s="220"/>
      <c r="F885" s="221">
        <f t="shared" si="264"/>
        <v>0</v>
      </c>
      <c r="G885" s="281">
        <f t="shared" si="265"/>
        <v>0</v>
      </c>
    </row>
    <row r="886" spans="1:7" ht="24" customHeight="1" x14ac:dyDescent="0.2">
      <c r="A886" s="282"/>
      <c r="D886" s="94"/>
      <c r="E886" s="95"/>
      <c r="F886" s="268" t="s">
        <v>32</v>
      </c>
      <c r="G886" s="283">
        <f>SUBTOTAL(9,G878:G885)</f>
        <v>0</v>
      </c>
    </row>
    <row r="887" spans="1:7" ht="24" customHeight="1" x14ac:dyDescent="0.2">
      <c r="A887" s="282"/>
      <c r="C887" s="104" t="s">
        <v>606</v>
      </c>
      <c r="D887" s="94"/>
      <c r="E887" s="95"/>
      <c r="G887" s="284"/>
    </row>
    <row r="888" spans="1:7" s="224" customFormat="1" ht="24" customHeight="1" x14ac:dyDescent="0.2">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
      <c r="A896" s="219" t="str">
        <f t="shared" si="266"/>
        <v/>
      </c>
      <c r="B896" s="217" t="str">
        <f t="shared" si="267"/>
        <v/>
      </c>
      <c r="C896" s="218"/>
      <c r="D896" s="219" t="str">
        <f t="shared" si="268"/>
        <v/>
      </c>
      <c r="E896" s="220"/>
      <c r="F896" s="221">
        <f t="shared" si="269"/>
        <v>0</v>
      </c>
      <c r="G896" s="281">
        <f t="shared" si="270"/>
        <v>0</v>
      </c>
    </row>
    <row r="897" spans="1:123" ht="24" customHeight="1" x14ac:dyDescent="0.2">
      <c r="A897" s="285"/>
      <c r="B897" s="94"/>
      <c r="D897" s="94"/>
      <c r="E897" s="95"/>
      <c r="F897" s="268" t="s">
        <v>33</v>
      </c>
      <c r="G897" s="283">
        <f>SUBTOTAL(9,G888:G896)</f>
        <v>0</v>
      </c>
    </row>
    <row r="898" spans="1:123" ht="24" customHeight="1" x14ac:dyDescent="0.2">
      <c r="A898" s="286"/>
      <c r="B898" s="94"/>
      <c r="D898" s="94"/>
      <c r="E898" s="95"/>
      <c r="G898" s="284"/>
    </row>
    <row r="899" spans="1:123" ht="24" customHeight="1" x14ac:dyDescent="0.2">
      <c r="A899" s="287" t="str">
        <f>B857</f>
        <v>2.2</v>
      </c>
      <c r="B899" s="288" t="str">
        <f>C857</f>
        <v>Excavacion para fundaciones</v>
      </c>
      <c r="C899" s="101"/>
      <c r="D899" s="101" t="s">
        <v>34</v>
      </c>
      <c r="E899" s="102"/>
      <c r="F899" s="290" t="s">
        <v>35</v>
      </c>
      <c r="G899" s="289">
        <f>SUBTOTAL(9,G862:G898)</f>
        <v>0</v>
      </c>
    </row>
    <row r="901" spans="1:123" ht="24" customHeight="1" x14ac:dyDescent="0.2">
      <c r="A901" s="269" t="s">
        <v>37</v>
      </c>
      <c r="B901" s="270"/>
      <c r="C901" s="270"/>
      <c r="D901" s="270"/>
      <c r="E901" s="270"/>
      <c r="F901" s="270"/>
      <c r="G901" s="271"/>
    </row>
    <row r="902" spans="1:123" ht="24" customHeight="1" x14ac:dyDescent="0.2">
      <c r="A902" s="272" t="s">
        <v>602</v>
      </c>
      <c r="B902" s="90" t="str">
        <f>Comitente</f>
        <v>SUBSECRETARIA DE ARQUITECTURA</v>
      </c>
      <c r="C902" s="86"/>
      <c r="D902" s="91"/>
      <c r="E902" s="91"/>
      <c r="F902" s="92"/>
      <c r="G902" s="273"/>
    </row>
    <row r="903" spans="1:123" ht="24" customHeight="1" x14ac:dyDescent="0.2">
      <c r="A903" s="272" t="s">
        <v>603</v>
      </c>
      <c r="B903" s="90">
        <f>Contratista</f>
        <v>0</v>
      </c>
      <c r="C903" s="87"/>
      <c r="D903" s="87"/>
      <c r="E903" s="87"/>
      <c r="F903" s="93"/>
      <c r="G903" s="274"/>
    </row>
    <row r="904" spans="1:123" ht="24" customHeight="1" x14ac:dyDescent="0.2">
      <c r="A904" s="272" t="s">
        <v>24</v>
      </c>
      <c r="B904" s="90" t="str">
        <f>Obra</f>
        <v>ESCUELA SECUNDARIA ULLUM</v>
      </c>
      <c r="C904" s="87"/>
      <c r="D904" s="87"/>
      <c r="E904" s="87"/>
      <c r="F904" s="93" t="s">
        <v>38</v>
      </c>
      <c r="G904" s="275">
        <f>Fecha_Base</f>
        <v>0</v>
      </c>
    </row>
    <row r="905" spans="1:123" ht="24" customHeight="1" x14ac:dyDescent="0.2">
      <c r="A905" s="276" t="s">
        <v>601</v>
      </c>
      <c r="B905" s="88" t="str">
        <f>Ubicación</f>
        <v>ULLUM - SAN JUAN</v>
      </c>
      <c r="C905" s="88"/>
      <c r="D905" s="94"/>
      <c r="E905" s="95"/>
      <c r="G905" s="277"/>
    </row>
    <row r="906" spans="1:123" ht="24" customHeight="1" x14ac:dyDescent="0.2">
      <c r="A906" s="276" t="s">
        <v>39</v>
      </c>
      <c r="B906" s="97">
        <f>IFERROR(VALUE(LEFT(B907,FIND(".",B907)-1)),"")</f>
        <v>3</v>
      </c>
      <c r="C906" s="89" t="str">
        <f>IFERROR(VLOOKUP(B906,Tabla_CyP,2,FALSE),"")</f>
        <v>ESTRUCTURA RESISTENTE</v>
      </c>
      <c r="E906" s="95"/>
      <c r="G906" s="277"/>
    </row>
    <row r="907" spans="1:123" ht="24" customHeight="1" x14ac:dyDescent="0.2">
      <c r="A907" s="276" t="s">
        <v>25</v>
      </c>
      <c r="B907" s="98" t="str">
        <f>IFERROR(VLOOKUP(COUNTIF($A$1:A907,"ANALISIS DE PRECIOS"),Tabla_NumeroItem,2,FALSE),"")</f>
        <v>3.1.1</v>
      </c>
      <c r="C907" s="89" t="str">
        <f>IFERROR(VLOOKUP(B907,Tabla_CyP,2,FALSE),"")</f>
        <v>Hormigones de limpieza y no resistentes</v>
      </c>
      <c r="D907" s="94"/>
      <c r="E907" s="95"/>
      <c r="F907" s="93" t="s">
        <v>26</v>
      </c>
      <c r="G907" s="278" t="str">
        <f>IFERROR(VLOOKUP(B907,Tabla_CyP,4,FALSE),"")</f>
        <v>m2</v>
      </c>
    </row>
    <row r="908" spans="1:123" ht="24" customHeight="1" x14ac:dyDescent="0.2">
      <c r="A908" s="276"/>
      <c r="B908" s="88"/>
      <c r="D908" s="94"/>
      <c r="E908" s="95"/>
      <c r="G908" s="277"/>
    </row>
    <row r="909" spans="1:123" ht="24" customHeight="1" x14ac:dyDescent="0.2">
      <c r="A909" s="331" t="s">
        <v>507</v>
      </c>
      <c r="B909" s="332"/>
      <c r="C909" s="333" t="s">
        <v>0</v>
      </c>
      <c r="D909" s="333" t="s">
        <v>27</v>
      </c>
      <c r="E909" s="335" t="s">
        <v>28</v>
      </c>
      <c r="F909" s="337" t="s">
        <v>29</v>
      </c>
      <c r="G909" s="337" t="s">
        <v>30</v>
      </c>
    </row>
    <row r="910" spans="1:123" s="94" customFormat="1" ht="24" customHeight="1" x14ac:dyDescent="0.2">
      <c r="A910" s="99" t="s">
        <v>508</v>
      </c>
      <c r="B910" s="99" t="s">
        <v>509</v>
      </c>
      <c r="C910" s="334"/>
      <c r="D910" s="334"/>
      <c r="E910" s="336"/>
      <c r="F910" s="338"/>
      <c r="G910" s="338"/>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
      <c r="A911" s="279"/>
      <c r="B911" s="100"/>
      <c r="C911" s="138" t="s">
        <v>604</v>
      </c>
      <c r="D911" s="101"/>
      <c r="E911" s="102"/>
      <c r="F911" s="103"/>
      <c r="G911" s="280"/>
    </row>
    <row r="912" spans="1:123" s="224" customFormat="1" ht="24" customHeight="1" x14ac:dyDescent="0.2">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
      <c r="A925" s="219" t="str">
        <f t="shared" si="271"/>
        <v/>
      </c>
      <c r="B925" s="217" t="str">
        <f t="shared" si="274"/>
        <v/>
      </c>
      <c r="C925" s="218"/>
      <c r="D925" s="219" t="str">
        <f t="shared" si="272"/>
        <v/>
      </c>
      <c r="E925" s="220"/>
      <c r="F925" s="222">
        <f t="shared" si="273"/>
        <v>0</v>
      </c>
      <c r="G925" s="281">
        <f t="shared" si="275"/>
        <v>0</v>
      </c>
    </row>
    <row r="926" spans="1:7" ht="24" customHeight="1" x14ac:dyDescent="0.2">
      <c r="A926" s="282"/>
      <c r="D926" s="94"/>
      <c r="E926" s="95"/>
      <c r="F926" s="268" t="s">
        <v>31</v>
      </c>
      <c r="G926" s="283">
        <f>SUBTOTAL(9,G912:G925)</f>
        <v>0</v>
      </c>
    </row>
    <row r="927" spans="1:7" ht="24" customHeight="1" x14ac:dyDescent="0.2">
      <c r="A927" s="282"/>
      <c r="C927" s="104" t="s">
        <v>605</v>
      </c>
      <c r="D927" s="94"/>
      <c r="E927" s="95"/>
      <c r="G927" s="284"/>
    </row>
    <row r="928" spans="1:7" s="224" customFormat="1" ht="24" customHeight="1" x14ac:dyDescent="0.2">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
      <c r="A935" s="219" t="str">
        <f t="shared" si="276"/>
        <v/>
      </c>
      <c r="B935" s="217">
        <f t="shared" si="277"/>
        <v>0</v>
      </c>
      <c r="C935" s="218"/>
      <c r="D935" s="219" t="str">
        <f t="shared" si="278"/>
        <v/>
      </c>
      <c r="E935" s="220"/>
      <c r="F935" s="221">
        <f t="shared" si="279"/>
        <v>0</v>
      </c>
      <c r="G935" s="281">
        <f t="shared" si="280"/>
        <v>0</v>
      </c>
    </row>
    <row r="936" spans="1:7" ht="24" customHeight="1" x14ac:dyDescent="0.2">
      <c r="A936" s="282"/>
      <c r="D936" s="94"/>
      <c r="E936" s="95"/>
      <c r="F936" s="268" t="s">
        <v>32</v>
      </c>
      <c r="G936" s="283">
        <f>SUBTOTAL(9,G928:G935)</f>
        <v>0</v>
      </c>
    </row>
    <row r="937" spans="1:7" ht="24" customHeight="1" x14ac:dyDescent="0.2">
      <c r="A937" s="282"/>
      <c r="C937" s="104" t="s">
        <v>606</v>
      </c>
      <c r="D937" s="94"/>
      <c r="E937" s="95"/>
      <c r="G937" s="284"/>
    </row>
    <row r="938" spans="1:7" s="224" customFormat="1" ht="24" customHeight="1" x14ac:dyDescent="0.2">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
      <c r="A946" s="219" t="str">
        <f t="shared" si="281"/>
        <v/>
      </c>
      <c r="B946" s="217" t="str">
        <f t="shared" si="282"/>
        <v/>
      </c>
      <c r="C946" s="218"/>
      <c r="D946" s="219" t="str">
        <f t="shared" si="283"/>
        <v/>
      </c>
      <c r="E946" s="220"/>
      <c r="F946" s="221">
        <f t="shared" si="284"/>
        <v>0</v>
      </c>
      <c r="G946" s="281">
        <f t="shared" si="285"/>
        <v>0</v>
      </c>
    </row>
    <row r="947" spans="1:123" ht="24" customHeight="1" x14ac:dyDescent="0.2">
      <c r="A947" s="285"/>
      <c r="B947" s="94"/>
      <c r="D947" s="94"/>
      <c r="E947" s="95"/>
      <c r="F947" s="268" t="s">
        <v>33</v>
      </c>
      <c r="G947" s="283">
        <f>SUBTOTAL(9,G938:G946)</f>
        <v>0</v>
      </c>
    </row>
    <row r="948" spans="1:123" ht="24" customHeight="1" x14ac:dyDescent="0.2">
      <c r="A948" s="286"/>
      <c r="B948" s="94"/>
      <c r="D948" s="94"/>
      <c r="E948" s="95"/>
      <c r="G948" s="284"/>
    </row>
    <row r="949" spans="1:123" ht="24" customHeight="1" x14ac:dyDescent="0.2">
      <c r="A949" s="287" t="str">
        <f>B907</f>
        <v>3.1.1</v>
      </c>
      <c r="B949" s="288" t="str">
        <f>C907</f>
        <v>Hormigones de limpieza y no resistentes</v>
      </c>
      <c r="C949" s="101"/>
      <c r="D949" s="101" t="s">
        <v>34</v>
      </c>
      <c r="E949" s="102"/>
      <c r="F949" s="290" t="s">
        <v>35</v>
      </c>
      <c r="G949" s="289">
        <f>SUBTOTAL(9,G912:G948)</f>
        <v>0</v>
      </c>
    </row>
    <row r="951" spans="1:123" ht="24" customHeight="1" x14ac:dyDescent="0.2">
      <c r="A951" s="269" t="s">
        <v>37</v>
      </c>
      <c r="B951" s="270"/>
      <c r="C951" s="270"/>
      <c r="D951" s="270"/>
      <c r="E951" s="270"/>
      <c r="F951" s="270"/>
      <c r="G951" s="271"/>
    </row>
    <row r="952" spans="1:123" ht="24" customHeight="1" x14ac:dyDescent="0.2">
      <c r="A952" s="272" t="s">
        <v>602</v>
      </c>
      <c r="B952" s="90" t="str">
        <f>Comitente</f>
        <v>SUBSECRETARIA DE ARQUITECTURA</v>
      </c>
      <c r="C952" s="86"/>
      <c r="D952" s="91"/>
      <c r="E952" s="91"/>
      <c r="F952" s="92"/>
      <c r="G952" s="273"/>
    </row>
    <row r="953" spans="1:123" ht="24" customHeight="1" x14ac:dyDescent="0.2">
      <c r="A953" s="272" t="s">
        <v>603</v>
      </c>
      <c r="B953" s="90">
        <f>Contratista</f>
        <v>0</v>
      </c>
      <c r="C953" s="87"/>
      <c r="D953" s="87"/>
      <c r="E953" s="87"/>
      <c r="F953" s="93"/>
      <c r="G953" s="274"/>
    </row>
    <row r="954" spans="1:123" ht="24" customHeight="1" x14ac:dyDescent="0.2">
      <c r="A954" s="272" t="s">
        <v>24</v>
      </c>
      <c r="B954" s="90" t="str">
        <f>Obra</f>
        <v>ESCUELA SECUNDARIA ULLUM</v>
      </c>
      <c r="C954" s="87"/>
      <c r="D954" s="87"/>
      <c r="E954" s="87"/>
      <c r="F954" s="93" t="s">
        <v>38</v>
      </c>
      <c r="G954" s="275">
        <f>Fecha_Base</f>
        <v>0</v>
      </c>
    </row>
    <row r="955" spans="1:123" ht="24" customHeight="1" x14ac:dyDescent="0.2">
      <c r="A955" s="276" t="s">
        <v>601</v>
      </c>
      <c r="B955" s="88" t="str">
        <f>Ubicación</f>
        <v>ULLUM - SAN JUAN</v>
      </c>
      <c r="C955" s="88"/>
      <c r="D955" s="94"/>
      <c r="E955" s="95"/>
      <c r="G955" s="277"/>
    </row>
    <row r="956" spans="1:123" ht="24" customHeight="1" x14ac:dyDescent="0.2">
      <c r="A956" s="276" t="s">
        <v>39</v>
      </c>
      <c r="B956" s="97">
        <f>IFERROR(VALUE(LEFT(B957,FIND(".",B957)-1)),"")</f>
        <v>3</v>
      </c>
      <c r="C956" s="89" t="str">
        <f>IFERROR(VLOOKUP(B956,Tabla_CyP,2,FALSE),"")</f>
        <v>ESTRUCTURA RESISTENTE</v>
      </c>
      <c r="E956" s="95"/>
      <c r="G956" s="277"/>
    </row>
    <row r="957" spans="1:123" ht="24" customHeight="1" x14ac:dyDescent="0.2">
      <c r="A957" s="276" t="s">
        <v>25</v>
      </c>
      <c r="B957" s="98" t="str">
        <f>IFERROR(VLOOKUP(COUNTIF($A$1:A957,"ANALISIS DE PRECIOS"),Tabla_NumeroItem,2,FALSE),"")</f>
        <v>3.1.2</v>
      </c>
      <c r="C957" s="89" t="str">
        <f>IFERROR(VLOOKUP(B957,Tabla_CyP,2,FALSE),"")</f>
        <v xml:space="preserve">Hormigones para cimientos </v>
      </c>
      <c r="D957" s="94"/>
      <c r="E957" s="95"/>
      <c r="F957" s="93" t="s">
        <v>26</v>
      </c>
      <c r="G957" s="278" t="str">
        <f>IFERROR(VLOOKUP(B957,Tabla_CyP,4,FALSE),"")</f>
        <v>m3</v>
      </c>
    </row>
    <row r="958" spans="1:123" ht="24" customHeight="1" x14ac:dyDescent="0.2">
      <c r="A958" s="276"/>
      <c r="B958" s="88"/>
      <c r="D958" s="94"/>
      <c r="E958" s="95"/>
      <c r="G958" s="277"/>
    </row>
    <row r="959" spans="1:123" ht="24" customHeight="1" x14ac:dyDescent="0.2">
      <c r="A959" s="331" t="s">
        <v>507</v>
      </c>
      <c r="B959" s="332"/>
      <c r="C959" s="333" t="s">
        <v>0</v>
      </c>
      <c r="D959" s="333" t="s">
        <v>27</v>
      </c>
      <c r="E959" s="335" t="s">
        <v>28</v>
      </c>
      <c r="F959" s="337" t="s">
        <v>29</v>
      </c>
      <c r="G959" s="337" t="s">
        <v>30</v>
      </c>
    </row>
    <row r="960" spans="1:123" s="94" customFormat="1" ht="24" customHeight="1" x14ac:dyDescent="0.2">
      <c r="A960" s="99" t="s">
        <v>508</v>
      </c>
      <c r="B960" s="99" t="s">
        <v>509</v>
      </c>
      <c r="C960" s="334"/>
      <c r="D960" s="334"/>
      <c r="E960" s="336"/>
      <c r="F960" s="338"/>
      <c r="G960" s="338"/>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
      <c r="A961" s="279"/>
      <c r="B961" s="100"/>
      <c r="C961" s="138" t="s">
        <v>604</v>
      </c>
      <c r="D961" s="101"/>
      <c r="E961" s="102"/>
      <c r="F961" s="103"/>
      <c r="G961" s="280"/>
    </row>
    <row r="962" spans="1:7" s="224" customFormat="1" ht="24" customHeight="1" x14ac:dyDescent="0.2">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
      <c r="A975" s="219" t="str">
        <f t="shared" si="286"/>
        <v/>
      </c>
      <c r="B975" s="217" t="str">
        <f t="shared" si="289"/>
        <v/>
      </c>
      <c r="C975" s="218"/>
      <c r="D975" s="219" t="str">
        <f t="shared" si="287"/>
        <v/>
      </c>
      <c r="E975" s="220"/>
      <c r="F975" s="222">
        <f t="shared" si="288"/>
        <v>0</v>
      </c>
      <c r="G975" s="281">
        <f t="shared" si="290"/>
        <v>0</v>
      </c>
    </row>
    <row r="976" spans="1:7" ht="24" customHeight="1" x14ac:dyDescent="0.2">
      <c r="A976" s="282"/>
      <c r="D976" s="94"/>
      <c r="E976" s="95"/>
      <c r="F976" s="268" t="s">
        <v>31</v>
      </c>
      <c r="G976" s="283">
        <f>SUBTOTAL(9,G962:G975)</f>
        <v>0</v>
      </c>
    </row>
    <row r="977" spans="1:7" ht="24" customHeight="1" x14ac:dyDescent="0.2">
      <c r="A977" s="282"/>
      <c r="C977" s="104" t="s">
        <v>605</v>
      </c>
      <c r="D977" s="94"/>
      <c r="E977" s="95"/>
      <c r="G977" s="284"/>
    </row>
    <row r="978" spans="1:7" s="224" customFormat="1" ht="24" customHeight="1" x14ac:dyDescent="0.2">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
      <c r="A985" s="219" t="str">
        <f t="shared" si="291"/>
        <v/>
      </c>
      <c r="B985" s="217">
        <f t="shared" si="292"/>
        <v>0</v>
      </c>
      <c r="C985" s="218"/>
      <c r="D985" s="219" t="str">
        <f t="shared" si="293"/>
        <v/>
      </c>
      <c r="E985" s="220"/>
      <c r="F985" s="221">
        <f t="shared" si="294"/>
        <v>0</v>
      </c>
      <c r="G985" s="281">
        <f t="shared" si="295"/>
        <v>0</v>
      </c>
    </row>
    <row r="986" spans="1:7" ht="24" customHeight="1" x14ac:dyDescent="0.2">
      <c r="A986" s="282"/>
      <c r="D986" s="94"/>
      <c r="E986" s="95"/>
      <c r="F986" s="268" t="s">
        <v>32</v>
      </c>
      <c r="G986" s="283">
        <f>SUBTOTAL(9,G978:G985)</f>
        <v>0</v>
      </c>
    </row>
    <row r="987" spans="1:7" ht="24" customHeight="1" x14ac:dyDescent="0.2">
      <c r="A987" s="282"/>
      <c r="C987" s="104" t="s">
        <v>606</v>
      </c>
      <c r="D987" s="94"/>
      <c r="E987" s="95"/>
      <c r="G987" s="284"/>
    </row>
    <row r="988" spans="1:7" s="224" customFormat="1" ht="24" customHeight="1" x14ac:dyDescent="0.2">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
      <c r="A996" s="219" t="str">
        <f t="shared" si="296"/>
        <v/>
      </c>
      <c r="B996" s="217" t="str">
        <f t="shared" si="297"/>
        <v/>
      </c>
      <c r="C996" s="218"/>
      <c r="D996" s="219" t="str">
        <f t="shared" si="298"/>
        <v/>
      </c>
      <c r="E996" s="220"/>
      <c r="F996" s="221">
        <f t="shared" si="299"/>
        <v>0</v>
      </c>
      <c r="G996" s="281">
        <f t="shared" si="300"/>
        <v>0</v>
      </c>
    </row>
    <row r="997" spans="1:7" ht="24" customHeight="1" x14ac:dyDescent="0.2">
      <c r="A997" s="285"/>
      <c r="B997" s="94"/>
      <c r="D997" s="94"/>
      <c r="E997" s="95"/>
      <c r="F997" s="268" t="s">
        <v>33</v>
      </c>
      <c r="G997" s="283">
        <f>SUBTOTAL(9,G988:G996)</f>
        <v>0</v>
      </c>
    </row>
    <row r="998" spans="1:7" ht="24" customHeight="1" x14ac:dyDescent="0.2">
      <c r="A998" s="286"/>
      <c r="B998" s="94"/>
      <c r="D998" s="94"/>
      <c r="E998" s="95"/>
      <c r="G998" s="284"/>
    </row>
    <row r="999" spans="1:7" ht="24" customHeight="1" x14ac:dyDescent="0.2">
      <c r="A999" s="287" t="str">
        <f>B957</f>
        <v>3.1.2</v>
      </c>
      <c r="B999" s="288" t="str">
        <f>C957</f>
        <v xml:space="preserve">Hormigones para cimientos </v>
      </c>
      <c r="C999" s="101"/>
      <c r="D999" s="101" t="s">
        <v>34</v>
      </c>
      <c r="E999" s="102"/>
      <c r="F999" s="290" t="s">
        <v>35</v>
      </c>
      <c r="G999" s="289">
        <f>SUBTOTAL(9,G962:G998)</f>
        <v>0</v>
      </c>
    </row>
    <row r="1001" spans="1:7" ht="24" customHeight="1" x14ac:dyDescent="0.2">
      <c r="A1001" s="269" t="s">
        <v>37</v>
      </c>
      <c r="B1001" s="270"/>
      <c r="C1001" s="270"/>
      <c r="D1001" s="270"/>
      <c r="E1001" s="270"/>
      <c r="F1001" s="270"/>
      <c r="G1001" s="271"/>
    </row>
    <row r="1002" spans="1:7" ht="24" customHeight="1" x14ac:dyDescent="0.2">
      <c r="A1002" s="272" t="s">
        <v>602</v>
      </c>
      <c r="B1002" s="90" t="str">
        <f>Comitente</f>
        <v>SUBSECRETARIA DE ARQUITECTURA</v>
      </c>
      <c r="C1002" s="86"/>
      <c r="D1002" s="91"/>
      <c r="E1002" s="91"/>
      <c r="F1002" s="92"/>
      <c r="G1002" s="273"/>
    </row>
    <row r="1003" spans="1:7" ht="24" customHeight="1" x14ac:dyDescent="0.2">
      <c r="A1003" s="272" t="s">
        <v>603</v>
      </c>
      <c r="B1003" s="90">
        <f>Contratista</f>
        <v>0</v>
      </c>
      <c r="C1003" s="87"/>
      <c r="D1003" s="87"/>
      <c r="E1003" s="87"/>
      <c r="F1003" s="93"/>
      <c r="G1003" s="274"/>
    </row>
    <row r="1004" spans="1:7" ht="24" customHeight="1" x14ac:dyDescent="0.2">
      <c r="A1004" s="272" t="s">
        <v>24</v>
      </c>
      <c r="B1004" s="90" t="str">
        <f>Obra</f>
        <v>ESCUELA SECUNDARIA ULLUM</v>
      </c>
      <c r="C1004" s="87"/>
      <c r="D1004" s="87"/>
      <c r="E1004" s="87"/>
      <c r="F1004" s="93" t="s">
        <v>38</v>
      </c>
      <c r="G1004" s="275">
        <f>Fecha_Base</f>
        <v>0</v>
      </c>
    </row>
    <row r="1005" spans="1:7" ht="24" customHeight="1" x14ac:dyDescent="0.2">
      <c r="A1005" s="276" t="s">
        <v>601</v>
      </c>
      <c r="B1005" s="88" t="str">
        <f>Ubicación</f>
        <v>ULLUM - SAN JUAN</v>
      </c>
      <c r="C1005" s="88"/>
      <c r="D1005" s="94"/>
      <c r="E1005" s="95"/>
      <c r="G1005" s="277"/>
    </row>
    <row r="1006" spans="1:7" ht="24" customHeight="1" x14ac:dyDescent="0.2">
      <c r="A1006" s="276" t="s">
        <v>39</v>
      </c>
      <c r="B1006" s="97">
        <f>IFERROR(VALUE(LEFT(B1007,FIND(".",B1007)-1)),"")</f>
        <v>3</v>
      </c>
      <c r="C1006" s="89" t="str">
        <f>IFERROR(VLOOKUP(B1006,Tabla_CyP,2,FALSE),"")</f>
        <v>ESTRUCTURA RESISTENTE</v>
      </c>
      <c r="E1006" s="95"/>
      <c r="G1006" s="277"/>
    </row>
    <row r="1007" spans="1:7" ht="24" customHeight="1" x14ac:dyDescent="0.2">
      <c r="A1007" s="276" t="s">
        <v>25</v>
      </c>
      <c r="B1007" s="98" t="str">
        <f>IFERROR(VLOOKUP(COUNTIF($A$1:A1007,"ANALISIS DE PRECIOS"),Tabla_NumeroItem,2,FALSE),"")</f>
        <v>3.1.3</v>
      </c>
      <c r="C1007" s="89" t="str">
        <f>IFERROR(VLOOKUP(B1007,Tabla_CyP,2,FALSE),"")</f>
        <v>Hormigones para sobrecimientos</v>
      </c>
      <c r="D1007" s="94"/>
      <c r="E1007" s="95"/>
      <c r="F1007" s="93" t="s">
        <v>26</v>
      </c>
      <c r="G1007" s="278" t="str">
        <f>IFERROR(VLOOKUP(B1007,Tabla_CyP,4,FALSE),"")</f>
        <v>m3</v>
      </c>
    </row>
    <row r="1008" spans="1:7" ht="24" customHeight="1" x14ac:dyDescent="0.2">
      <c r="A1008" s="276"/>
      <c r="B1008" s="88"/>
      <c r="D1008" s="94"/>
      <c r="E1008" s="95"/>
      <c r="G1008" s="277"/>
    </row>
    <row r="1009" spans="1:123" ht="24" customHeight="1" x14ac:dyDescent="0.2">
      <c r="A1009" s="331" t="s">
        <v>507</v>
      </c>
      <c r="B1009" s="332"/>
      <c r="C1009" s="333" t="s">
        <v>0</v>
      </c>
      <c r="D1009" s="333" t="s">
        <v>27</v>
      </c>
      <c r="E1009" s="335" t="s">
        <v>28</v>
      </c>
      <c r="F1009" s="337" t="s">
        <v>29</v>
      </c>
      <c r="G1009" s="337" t="s">
        <v>30</v>
      </c>
    </row>
    <row r="1010" spans="1:123" s="94" customFormat="1" ht="24" customHeight="1" x14ac:dyDescent="0.2">
      <c r="A1010" s="99" t="s">
        <v>508</v>
      </c>
      <c r="B1010" s="99" t="s">
        <v>509</v>
      </c>
      <c r="C1010" s="334"/>
      <c r="D1010" s="334"/>
      <c r="E1010" s="336"/>
      <c r="F1010" s="338"/>
      <c r="G1010" s="338"/>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
      <c r="A1011" s="279"/>
      <c r="B1011" s="100"/>
      <c r="C1011" s="138" t="s">
        <v>604</v>
      </c>
      <c r="D1011" s="101"/>
      <c r="E1011" s="102"/>
      <c r="F1011" s="103"/>
      <c r="G1011" s="280"/>
    </row>
    <row r="1012" spans="1:123" s="224" customFormat="1" ht="24" customHeight="1" x14ac:dyDescent="0.2">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
      <c r="A1025" s="219" t="str">
        <f t="shared" si="301"/>
        <v/>
      </c>
      <c r="B1025" s="217" t="str">
        <f t="shared" si="304"/>
        <v/>
      </c>
      <c r="C1025" s="218"/>
      <c r="D1025" s="219" t="str">
        <f t="shared" si="302"/>
        <v/>
      </c>
      <c r="E1025" s="220"/>
      <c r="F1025" s="222">
        <f t="shared" si="303"/>
        <v>0</v>
      </c>
      <c r="G1025" s="281">
        <f t="shared" si="305"/>
        <v>0</v>
      </c>
    </row>
    <row r="1026" spans="1:7" ht="24" customHeight="1" x14ac:dyDescent="0.2">
      <c r="A1026" s="282"/>
      <c r="D1026" s="94"/>
      <c r="E1026" s="95"/>
      <c r="F1026" s="268" t="s">
        <v>31</v>
      </c>
      <c r="G1026" s="283">
        <f>SUBTOTAL(9,G1012:G1025)</f>
        <v>0</v>
      </c>
    </row>
    <row r="1027" spans="1:7" ht="24" customHeight="1" x14ac:dyDescent="0.2">
      <c r="A1027" s="282"/>
      <c r="C1027" s="104" t="s">
        <v>605</v>
      </c>
      <c r="D1027" s="94"/>
      <c r="E1027" s="95"/>
      <c r="G1027" s="284"/>
    </row>
    <row r="1028" spans="1:7" s="224" customFormat="1" ht="24" customHeight="1" x14ac:dyDescent="0.2">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
      <c r="A1035" s="219" t="str">
        <f t="shared" si="306"/>
        <v/>
      </c>
      <c r="B1035" s="217">
        <f t="shared" si="307"/>
        <v>0</v>
      </c>
      <c r="C1035" s="218"/>
      <c r="D1035" s="219" t="str">
        <f t="shared" si="308"/>
        <v/>
      </c>
      <c r="E1035" s="220"/>
      <c r="F1035" s="221">
        <f t="shared" si="309"/>
        <v>0</v>
      </c>
      <c r="G1035" s="281">
        <f t="shared" si="310"/>
        <v>0</v>
      </c>
    </row>
    <row r="1036" spans="1:7" ht="24" customHeight="1" x14ac:dyDescent="0.2">
      <c r="A1036" s="282"/>
      <c r="D1036" s="94"/>
      <c r="E1036" s="95"/>
      <c r="F1036" s="268" t="s">
        <v>32</v>
      </c>
      <c r="G1036" s="283">
        <f>SUBTOTAL(9,G1028:G1035)</f>
        <v>0</v>
      </c>
    </row>
    <row r="1037" spans="1:7" ht="24" customHeight="1" x14ac:dyDescent="0.2">
      <c r="A1037" s="282"/>
      <c r="C1037" s="104" t="s">
        <v>606</v>
      </c>
      <c r="D1037" s="94"/>
      <c r="E1037" s="95"/>
      <c r="G1037" s="284"/>
    </row>
    <row r="1038" spans="1:7" s="224" customFormat="1" ht="24" customHeight="1" x14ac:dyDescent="0.2">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
      <c r="A1046" s="219" t="str">
        <f t="shared" si="311"/>
        <v/>
      </c>
      <c r="B1046" s="217" t="str">
        <f t="shared" si="312"/>
        <v/>
      </c>
      <c r="C1046" s="218"/>
      <c r="D1046" s="219" t="str">
        <f t="shared" si="313"/>
        <v/>
      </c>
      <c r="E1046" s="220"/>
      <c r="F1046" s="221">
        <f t="shared" si="314"/>
        <v>0</v>
      </c>
      <c r="G1046" s="281">
        <f t="shared" si="315"/>
        <v>0</v>
      </c>
    </row>
    <row r="1047" spans="1:7" ht="24" customHeight="1" x14ac:dyDescent="0.2">
      <c r="A1047" s="285"/>
      <c r="B1047" s="94"/>
      <c r="D1047" s="94"/>
      <c r="E1047" s="95"/>
      <c r="F1047" s="268" t="s">
        <v>33</v>
      </c>
      <c r="G1047" s="283">
        <f>SUBTOTAL(9,G1038:G1046)</f>
        <v>0</v>
      </c>
    </row>
    <row r="1048" spans="1:7" ht="24" customHeight="1" x14ac:dyDescent="0.2">
      <c r="A1048" s="286"/>
      <c r="B1048" s="94"/>
      <c r="D1048" s="94"/>
      <c r="E1048" s="95"/>
      <c r="G1048" s="284"/>
    </row>
    <row r="1049" spans="1:7" ht="24" customHeight="1" x14ac:dyDescent="0.2">
      <c r="A1049" s="287" t="str">
        <f>B1007</f>
        <v>3.1.3</v>
      </c>
      <c r="B1049" s="288" t="str">
        <f>C1007</f>
        <v>Hormigones para sobrecimientos</v>
      </c>
      <c r="C1049" s="101"/>
      <c r="D1049" s="101" t="s">
        <v>34</v>
      </c>
      <c r="E1049" s="102"/>
      <c r="F1049" s="290" t="s">
        <v>35</v>
      </c>
      <c r="G1049" s="289">
        <f>SUBTOTAL(9,G1012:G1048)</f>
        <v>0</v>
      </c>
    </row>
    <row r="1051" spans="1:7" ht="24" customHeight="1" x14ac:dyDescent="0.2">
      <c r="A1051" s="269" t="s">
        <v>37</v>
      </c>
      <c r="B1051" s="270"/>
      <c r="C1051" s="270"/>
      <c r="D1051" s="270"/>
      <c r="E1051" s="270"/>
      <c r="F1051" s="270"/>
      <c r="G1051" s="271"/>
    </row>
    <row r="1052" spans="1:7" ht="24" customHeight="1" x14ac:dyDescent="0.2">
      <c r="A1052" s="272" t="s">
        <v>602</v>
      </c>
      <c r="B1052" s="90" t="str">
        <f>Comitente</f>
        <v>SUBSECRETARIA DE ARQUITECTURA</v>
      </c>
      <c r="C1052" s="86"/>
      <c r="D1052" s="91"/>
      <c r="E1052" s="91"/>
      <c r="F1052" s="92"/>
      <c r="G1052" s="273"/>
    </row>
    <row r="1053" spans="1:7" ht="24" customHeight="1" x14ac:dyDescent="0.2">
      <c r="A1053" s="272" t="s">
        <v>603</v>
      </c>
      <c r="B1053" s="90">
        <f>Contratista</f>
        <v>0</v>
      </c>
      <c r="C1053" s="87"/>
      <c r="D1053" s="87"/>
      <c r="E1053" s="87"/>
      <c r="F1053" s="93"/>
      <c r="G1053" s="274"/>
    </row>
    <row r="1054" spans="1:7" ht="24" customHeight="1" x14ac:dyDescent="0.2">
      <c r="A1054" s="272" t="s">
        <v>24</v>
      </c>
      <c r="B1054" s="90" t="str">
        <f>Obra</f>
        <v>ESCUELA SECUNDARIA ULLUM</v>
      </c>
      <c r="C1054" s="87"/>
      <c r="D1054" s="87"/>
      <c r="E1054" s="87"/>
      <c r="F1054" s="93" t="s">
        <v>38</v>
      </c>
      <c r="G1054" s="275">
        <f>Fecha_Base</f>
        <v>0</v>
      </c>
    </row>
    <row r="1055" spans="1:7" ht="24" customHeight="1" x14ac:dyDescent="0.2">
      <c r="A1055" s="276" t="s">
        <v>601</v>
      </c>
      <c r="B1055" s="88" t="str">
        <f>Ubicación</f>
        <v>ULLUM - SAN JUAN</v>
      </c>
      <c r="C1055" s="88"/>
      <c r="D1055" s="94"/>
      <c r="E1055" s="95"/>
      <c r="G1055" s="277"/>
    </row>
    <row r="1056" spans="1:7" ht="24" customHeight="1" x14ac:dyDescent="0.2">
      <c r="A1056" s="276" t="s">
        <v>39</v>
      </c>
      <c r="B1056" s="97">
        <f>IFERROR(VALUE(LEFT(B1057,FIND(".",B1057)-1)),"")</f>
        <v>3</v>
      </c>
      <c r="C1056" s="89" t="str">
        <f>IFERROR(VLOOKUP(B1056,Tabla_CyP,2,FALSE),"")</f>
        <v>ESTRUCTURA RESISTENTE</v>
      </c>
      <c r="E1056" s="95"/>
      <c r="G1056" s="277"/>
    </row>
    <row r="1057" spans="1:123" ht="24" customHeight="1" x14ac:dyDescent="0.2">
      <c r="A1057" s="276" t="s">
        <v>25</v>
      </c>
      <c r="B1057" s="98" t="str">
        <f>IFERROR(VLOOKUP(COUNTIF($A$1:A1057,"ANALISIS DE PRECIOS"),Tabla_NumeroItem,2,FALSE),"")</f>
        <v>3.1.4</v>
      </c>
      <c r="C1057" s="89" t="str">
        <f>IFERROR(VLOOKUP(B1057,Tabla_CyP,2,FALSE),"")</f>
        <v>Hormigones para plateas, zapatas, bases y vigas de fundación</v>
      </c>
      <c r="D1057" s="94"/>
      <c r="E1057" s="95"/>
      <c r="F1057" s="93" t="s">
        <v>26</v>
      </c>
      <c r="G1057" s="278" t="str">
        <f>IFERROR(VLOOKUP(B1057,Tabla_CyP,4,FALSE),"")</f>
        <v>m3</v>
      </c>
    </row>
    <row r="1058" spans="1:123" ht="24" customHeight="1" x14ac:dyDescent="0.2">
      <c r="A1058" s="276"/>
      <c r="B1058" s="88"/>
      <c r="D1058" s="94"/>
      <c r="E1058" s="95"/>
      <c r="G1058" s="277"/>
    </row>
    <row r="1059" spans="1:123" ht="24" customHeight="1" x14ac:dyDescent="0.2">
      <c r="A1059" s="331" t="s">
        <v>507</v>
      </c>
      <c r="B1059" s="332"/>
      <c r="C1059" s="333" t="s">
        <v>0</v>
      </c>
      <c r="D1059" s="333" t="s">
        <v>27</v>
      </c>
      <c r="E1059" s="335" t="s">
        <v>28</v>
      </c>
      <c r="F1059" s="337" t="s">
        <v>29</v>
      </c>
      <c r="G1059" s="337" t="s">
        <v>30</v>
      </c>
    </row>
    <row r="1060" spans="1:123" s="94" customFormat="1" ht="24" customHeight="1" x14ac:dyDescent="0.2">
      <c r="A1060" s="99" t="s">
        <v>508</v>
      </c>
      <c r="B1060" s="99" t="s">
        <v>509</v>
      </c>
      <c r="C1060" s="334"/>
      <c r="D1060" s="334"/>
      <c r="E1060" s="336"/>
      <c r="F1060" s="338"/>
      <c r="G1060" s="338"/>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
      <c r="A1061" s="279"/>
      <c r="B1061" s="100"/>
      <c r="C1061" s="138" t="s">
        <v>604</v>
      </c>
      <c r="D1061" s="101"/>
      <c r="E1061" s="102"/>
      <c r="F1061" s="103"/>
      <c r="G1061" s="280"/>
    </row>
    <row r="1062" spans="1:123" s="224" customFormat="1" ht="24" customHeight="1" x14ac:dyDescent="0.2">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
      <c r="A1075" s="219" t="str">
        <f t="shared" si="316"/>
        <v/>
      </c>
      <c r="B1075" s="217" t="str">
        <f t="shared" si="319"/>
        <v/>
      </c>
      <c r="C1075" s="218"/>
      <c r="D1075" s="219" t="str">
        <f t="shared" si="317"/>
        <v/>
      </c>
      <c r="E1075" s="220"/>
      <c r="F1075" s="222">
        <f t="shared" si="318"/>
        <v>0</v>
      </c>
      <c r="G1075" s="281">
        <f t="shared" si="320"/>
        <v>0</v>
      </c>
    </row>
    <row r="1076" spans="1:7" ht="24" customHeight="1" x14ac:dyDescent="0.2">
      <c r="A1076" s="282"/>
      <c r="D1076" s="94"/>
      <c r="E1076" s="95"/>
      <c r="F1076" s="268" t="s">
        <v>31</v>
      </c>
      <c r="G1076" s="283">
        <f>SUBTOTAL(9,G1062:G1075)</f>
        <v>0</v>
      </c>
    </row>
    <row r="1077" spans="1:7" ht="24" customHeight="1" x14ac:dyDescent="0.2">
      <c r="A1077" s="282"/>
      <c r="C1077" s="104" t="s">
        <v>605</v>
      </c>
      <c r="D1077" s="94"/>
      <c r="E1077" s="95"/>
      <c r="G1077" s="284"/>
    </row>
    <row r="1078" spans="1:7" s="224" customFormat="1" ht="24" customHeight="1" x14ac:dyDescent="0.2">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
      <c r="A1085" s="219" t="str">
        <f t="shared" si="321"/>
        <v/>
      </c>
      <c r="B1085" s="217">
        <f t="shared" si="322"/>
        <v>0</v>
      </c>
      <c r="C1085" s="218"/>
      <c r="D1085" s="219" t="str">
        <f t="shared" si="323"/>
        <v/>
      </c>
      <c r="E1085" s="220"/>
      <c r="F1085" s="221">
        <f t="shared" si="324"/>
        <v>0</v>
      </c>
      <c r="G1085" s="281">
        <f t="shared" si="325"/>
        <v>0</v>
      </c>
    </row>
    <row r="1086" spans="1:7" ht="24" customHeight="1" x14ac:dyDescent="0.2">
      <c r="A1086" s="282"/>
      <c r="D1086" s="94"/>
      <c r="E1086" s="95"/>
      <c r="F1086" s="268" t="s">
        <v>32</v>
      </c>
      <c r="G1086" s="283">
        <f>SUBTOTAL(9,G1078:G1085)</f>
        <v>0</v>
      </c>
    </row>
    <row r="1087" spans="1:7" ht="24" customHeight="1" x14ac:dyDescent="0.2">
      <c r="A1087" s="282"/>
      <c r="C1087" s="104" t="s">
        <v>606</v>
      </c>
      <c r="D1087" s="94"/>
      <c r="E1087" s="95"/>
      <c r="G1087" s="284"/>
    </row>
    <row r="1088" spans="1:7" s="224" customFormat="1" ht="24" customHeight="1" x14ac:dyDescent="0.2">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
      <c r="A1096" s="219" t="str">
        <f t="shared" si="326"/>
        <v/>
      </c>
      <c r="B1096" s="217" t="str">
        <f t="shared" si="327"/>
        <v/>
      </c>
      <c r="C1096" s="218"/>
      <c r="D1096" s="219" t="str">
        <f t="shared" si="328"/>
        <v/>
      </c>
      <c r="E1096" s="220"/>
      <c r="F1096" s="221">
        <f t="shared" si="329"/>
        <v>0</v>
      </c>
      <c r="G1096" s="281">
        <f t="shared" si="330"/>
        <v>0</v>
      </c>
    </row>
    <row r="1097" spans="1:7" ht="24" customHeight="1" x14ac:dyDescent="0.2">
      <c r="A1097" s="285"/>
      <c r="B1097" s="94"/>
      <c r="D1097" s="94"/>
      <c r="E1097" s="95"/>
      <c r="F1097" s="268" t="s">
        <v>33</v>
      </c>
      <c r="G1097" s="283">
        <f>SUBTOTAL(9,G1088:G1096)</f>
        <v>0</v>
      </c>
    </row>
    <row r="1098" spans="1:7" ht="24" customHeight="1" x14ac:dyDescent="0.2">
      <c r="A1098" s="286"/>
      <c r="B1098" s="94"/>
      <c r="D1098" s="94"/>
      <c r="E1098" s="95"/>
      <c r="G1098" s="284"/>
    </row>
    <row r="1099" spans="1:7" ht="24" customHeight="1" x14ac:dyDescent="0.2">
      <c r="A1099" s="287" t="str">
        <f>B1057</f>
        <v>3.1.4</v>
      </c>
      <c r="B1099" s="288" t="str">
        <f>C1057</f>
        <v>Hormigones para plateas, zapatas, bases y vigas de fundación</v>
      </c>
      <c r="C1099" s="101"/>
      <c r="D1099" s="101" t="s">
        <v>34</v>
      </c>
      <c r="E1099" s="102"/>
      <c r="F1099" s="290" t="s">
        <v>35</v>
      </c>
      <c r="G1099" s="289">
        <f>SUBTOTAL(9,G1062:G1098)</f>
        <v>0</v>
      </c>
    </row>
    <row r="1101" spans="1:7" ht="24" customHeight="1" x14ac:dyDescent="0.2">
      <c r="A1101" s="269" t="s">
        <v>37</v>
      </c>
      <c r="B1101" s="270"/>
      <c r="C1101" s="270"/>
      <c r="D1101" s="270"/>
      <c r="E1101" s="270"/>
      <c r="F1101" s="270"/>
      <c r="G1101" s="271"/>
    </row>
    <row r="1102" spans="1:7" ht="24" customHeight="1" x14ac:dyDescent="0.2">
      <c r="A1102" s="272" t="s">
        <v>602</v>
      </c>
      <c r="B1102" s="90" t="str">
        <f>Comitente</f>
        <v>SUBSECRETARIA DE ARQUITECTURA</v>
      </c>
      <c r="C1102" s="86"/>
      <c r="D1102" s="91"/>
      <c r="E1102" s="91"/>
      <c r="F1102" s="92"/>
      <c r="G1102" s="273"/>
    </row>
    <row r="1103" spans="1:7" ht="24" customHeight="1" x14ac:dyDescent="0.2">
      <c r="A1103" s="272" t="s">
        <v>603</v>
      </c>
      <c r="B1103" s="90">
        <f>Contratista</f>
        <v>0</v>
      </c>
      <c r="C1103" s="87"/>
      <c r="D1103" s="87"/>
      <c r="E1103" s="87"/>
      <c r="F1103" s="93"/>
      <c r="G1103" s="274"/>
    </row>
    <row r="1104" spans="1:7" ht="24" customHeight="1" x14ac:dyDescent="0.2">
      <c r="A1104" s="272" t="s">
        <v>24</v>
      </c>
      <c r="B1104" s="90" t="str">
        <f>Obra</f>
        <v>ESCUELA SECUNDARIA ULLUM</v>
      </c>
      <c r="C1104" s="87"/>
      <c r="D1104" s="87"/>
      <c r="E1104" s="87"/>
      <c r="F1104" s="93" t="s">
        <v>38</v>
      </c>
      <c r="G1104" s="275">
        <f>Fecha_Base</f>
        <v>0</v>
      </c>
    </row>
    <row r="1105" spans="1:123" ht="24" customHeight="1" x14ac:dyDescent="0.2">
      <c r="A1105" s="276" t="s">
        <v>601</v>
      </c>
      <c r="B1105" s="88" t="str">
        <f>Ubicación</f>
        <v>ULLUM - SAN JUAN</v>
      </c>
      <c r="C1105" s="88"/>
      <c r="D1105" s="94"/>
      <c r="E1105" s="95"/>
      <c r="G1105" s="277"/>
    </row>
    <row r="1106" spans="1:123" ht="24" customHeight="1" x14ac:dyDescent="0.2">
      <c r="A1106" s="276" t="s">
        <v>39</v>
      </c>
      <c r="B1106" s="97">
        <f>IFERROR(VALUE(LEFT(B1107,FIND(".",B1107)-1)),"")</f>
        <v>3</v>
      </c>
      <c r="C1106" s="89" t="str">
        <f>IFERROR(VLOOKUP(B1106,Tabla_CyP,2,FALSE),"")</f>
        <v>ESTRUCTURA RESISTENTE</v>
      </c>
      <c r="E1106" s="95"/>
      <c r="G1106" s="277"/>
    </row>
    <row r="1107" spans="1:123" ht="24" customHeight="1" x14ac:dyDescent="0.2">
      <c r="A1107" s="276" t="s">
        <v>25</v>
      </c>
      <c r="B1107" s="98" t="str">
        <f>IFERROR(VLOOKUP(COUNTIF($A$1:A1107,"ANALISIS DE PRECIOS"),Tabla_NumeroItem,2,FALSE),"")</f>
        <v>3.1.5</v>
      </c>
      <c r="C1107" s="89" t="str">
        <f>IFERROR(VLOOKUP(B1107,Tabla_CyP,2,FALSE),"")</f>
        <v>Hormigones para vigas de arriostramiento</v>
      </c>
      <c r="D1107" s="94"/>
      <c r="E1107" s="95"/>
      <c r="F1107" s="93" t="s">
        <v>26</v>
      </c>
      <c r="G1107" s="278" t="str">
        <f>IFERROR(VLOOKUP(B1107,Tabla_CyP,4,FALSE),"")</f>
        <v>m3</v>
      </c>
    </row>
    <row r="1108" spans="1:123" ht="24" customHeight="1" x14ac:dyDescent="0.2">
      <c r="A1108" s="276"/>
      <c r="B1108" s="88"/>
      <c r="D1108" s="94"/>
      <c r="E1108" s="95"/>
      <c r="G1108" s="277"/>
    </row>
    <row r="1109" spans="1:123" ht="24" customHeight="1" x14ac:dyDescent="0.2">
      <c r="A1109" s="331" t="s">
        <v>507</v>
      </c>
      <c r="B1109" s="332"/>
      <c r="C1109" s="333" t="s">
        <v>0</v>
      </c>
      <c r="D1109" s="333" t="s">
        <v>27</v>
      </c>
      <c r="E1109" s="335" t="s">
        <v>28</v>
      </c>
      <c r="F1109" s="337" t="s">
        <v>29</v>
      </c>
      <c r="G1109" s="337" t="s">
        <v>30</v>
      </c>
    </row>
    <row r="1110" spans="1:123" s="94" customFormat="1" ht="24" customHeight="1" x14ac:dyDescent="0.2">
      <c r="A1110" s="99" t="s">
        <v>508</v>
      </c>
      <c r="B1110" s="99" t="s">
        <v>509</v>
      </c>
      <c r="C1110" s="334"/>
      <c r="D1110" s="334"/>
      <c r="E1110" s="336"/>
      <c r="F1110" s="338"/>
      <c r="G1110" s="338"/>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
      <c r="A1111" s="279"/>
      <c r="B1111" s="100"/>
      <c r="C1111" s="138" t="s">
        <v>604</v>
      </c>
      <c r="D1111" s="101"/>
      <c r="E1111" s="102"/>
      <c r="F1111" s="103"/>
      <c r="G1111" s="280"/>
    </row>
    <row r="1112" spans="1:123" s="224" customFormat="1" ht="24" customHeight="1" x14ac:dyDescent="0.2">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
      <c r="A1125" s="219" t="str">
        <f t="shared" si="331"/>
        <v/>
      </c>
      <c r="B1125" s="217" t="str">
        <f t="shared" si="334"/>
        <v/>
      </c>
      <c r="C1125" s="218"/>
      <c r="D1125" s="219" t="str">
        <f t="shared" si="332"/>
        <v/>
      </c>
      <c r="E1125" s="220"/>
      <c r="F1125" s="222">
        <f t="shared" si="333"/>
        <v>0</v>
      </c>
      <c r="G1125" s="281">
        <f t="shared" si="335"/>
        <v>0</v>
      </c>
    </row>
    <row r="1126" spans="1:7" ht="24" customHeight="1" x14ac:dyDescent="0.2">
      <c r="A1126" s="282"/>
      <c r="D1126" s="94"/>
      <c r="E1126" s="95"/>
      <c r="F1126" s="268" t="s">
        <v>31</v>
      </c>
      <c r="G1126" s="283">
        <f>SUBTOTAL(9,G1112:G1125)</f>
        <v>0</v>
      </c>
    </row>
    <row r="1127" spans="1:7" ht="24" customHeight="1" x14ac:dyDescent="0.2">
      <c r="A1127" s="282"/>
      <c r="C1127" s="104" t="s">
        <v>605</v>
      </c>
      <c r="D1127" s="94"/>
      <c r="E1127" s="95"/>
      <c r="G1127" s="284"/>
    </row>
    <row r="1128" spans="1:7" s="224" customFormat="1" ht="24" customHeight="1" x14ac:dyDescent="0.2">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
      <c r="A1135" s="219" t="str">
        <f t="shared" si="336"/>
        <v/>
      </c>
      <c r="B1135" s="217">
        <f t="shared" si="337"/>
        <v>0</v>
      </c>
      <c r="C1135" s="218"/>
      <c r="D1135" s="219" t="str">
        <f t="shared" si="338"/>
        <v/>
      </c>
      <c r="E1135" s="220"/>
      <c r="F1135" s="221">
        <f t="shared" si="339"/>
        <v>0</v>
      </c>
      <c r="G1135" s="281">
        <f t="shared" si="340"/>
        <v>0</v>
      </c>
    </row>
    <row r="1136" spans="1:7" ht="24" customHeight="1" x14ac:dyDescent="0.2">
      <c r="A1136" s="282"/>
      <c r="D1136" s="94"/>
      <c r="E1136" s="95"/>
      <c r="F1136" s="268" t="s">
        <v>32</v>
      </c>
      <c r="G1136" s="283">
        <f>SUBTOTAL(9,G1128:G1135)</f>
        <v>0</v>
      </c>
    </row>
    <row r="1137" spans="1:7" ht="24" customHeight="1" x14ac:dyDescent="0.2">
      <c r="A1137" s="282"/>
      <c r="C1137" s="104" t="s">
        <v>606</v>
      </c>
      <c r="D1137" s="94"/>
      <c r="E1137" s="95"/>
      <c r="G1137" s="284"/>
    </row>
    <row r="1138" spans="1:7" s="224" customFormat="1" ht="24" customHeight="1" x14ac:dyDescent="0.2">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
      <c r="A1146" s="219" t="str">
        <f t="shared" si="341"/>
        <v/>
      </c>
      <c r="B1146" s="217" t="str">
        <f t="shared" si="342"/>
        <v/>
      </c>
      <c r="C1146" s="218"/>
      <c r="D1146" s="219" t="str">
        <f t="shared" si="343"/>
        <v/>
      </c>
      <c r="E1146" s="220"/>
      <c r="F1146" s="221">
        <f t="shared" si="344"/>
        <v>0</v>
      </c>
      <c r="G1146" s="281">
        <f t="shared" si="345"/>
        <v>0</v>
      </c>
    </row>
    <row r="1147" spans="1:7" ht="24" customHeight="1" x14ac:dyDescent="0.2">
      <c r="A1147" s="285"/>
      <c r="B1147" s="94"/>
      <c r="D1147" s="94"/>
      <c r="E1147" s="95"/>
      <c r="F1147" s="268" t="s">
        <v>33</v>
      </c>
      <c r="G1147" s="283">
        <f>SUBTOTAL(9,G1138:G1146)</f>
        <v>0</v>
      </c>
    </row>
    <row r="1148" spans="1:7" ht="24" customHeight="1" x14ac:dyDescent="0.2">
      <c r="A1148" s="286"/>
      <c r="B1148" s="94"/>
      <c r="D1148" s="94"/>
      <c r="E1148" s="95"/>
      <c r="G1148" s="284"/>
    </row>
    <row r="1149" spans="1:7" ht="24" customHeight="1" x14ac:dyDescent="0.2">
      <c r="A1149" s="287" t="str">
        <f>B1107</f>
        <v>3.1.5</v>
      </c>
      <c r="B1149" s="288" t="str">
        <f>C1107</f>
        <v>Hormigones para vigas de arriostramiento</v>
      </c>
      <c r="C1149" s="101"/>
      <c r="D1149" s="101" t="s">
        <v>34</v>
      </c>
      <c r="E1149" s="102"/>
      <c r="F1149" s="290" t="s">
        <v>35</v>
      </c>
      <c r="G1149" s="289">
        <f>SUBTOTAL(9,G1112:G1148)</f>
        <v>0</v>
      </c>
    </row>
    <row r="1151" spans="1:7" ht="24" customHeight="1" x14ac:dyDescent="0.2">
      <c r="A1151" s="269" t="s">
        <v>37</v>
      </c>
      <c r="B1151" s="270"/>
      <c r="C1151" s="270"/>
      <c r="D1151" s="270"/>
      <c r="E1151" s="270"/>
      <c r="F1151" s="270"/>
      <c r="G1151" s="271"/>
    </row>
    <row r="1152" spans="1:7" ht="24" customHeight="1" x14ac:dyDescent="0.2">
      <c r="A1152" s="272" t="s">
        <v>602</v>
      </c>
      <c r="B1152" s="90" t="str">
        <f>Comitente</f>
        <v>SUBSECRETARIA DE ARQUITECTURA</v>
      </c>
      <c r="C1152" s="86"/>
      <c r="D1152" s="91"/>
      <c r="E1152" s="91"/>
      <c r="F1152" s="92"/>
      <c r="G1152" s="273"/>
    </row>
    <row r="1153" spans="1:123" ht="24" customHeight="1" x14ac:dyDescent="0.2">
      <c r="A1153" s="272" t="s">
        <v>603</v>
      </c>
      <c r="B1153" s="90">
        <f>Contratista</f>
        <v>0</v>
      </c>
      <c r="C1153" s="87"/>
      <c r="D1153" s="87"/>
      <c r="E1153" s="87"/>
      <c r="F1153" s="93"/>
      <c r="G1153" s="274"/>
    </row>
    <row r="1154" spans="1:123" ht="24" customHeight="1" x14ac:dyDescent="0.2">
      <c r="A1154" s="272" t="s">
        <v>24</v>
      </c>
      <c r="B1154" s="90" t="str">
        <f>Obra</f>
        <v>ESCUELA SECUNDARIA ULLUM</v>
      </c>
      <c r="C1154" s="87"/>
      <c r="D1154" s="87"/>
      <c r="E1154" s="87"/>
      <c r="F1154" s="93" t="s">
        <v>38</v>
      </c>
      <c r="G1154" s="275">
        <f>Fecha_Base</f>
        <v>0</v>
      </c>
    </row>
    <row r="1155" spans="1:123" ht="24" customHeight="1" x14ac:dyDescent="0.2">
      <c r="A1155" s="276" t="s">
        <v>601</v>
      </c>
      <c r="B1155" s="88" t="str">
        <f>Ubicación</f>
        <v>ULLUM - SAN JUAN</v>
      </c>
      <c r="C1155" s="88"/>
      <c r="D1155" s="94"/>
      <c r="E1155" s="95"/>
      <c r="G1155" s="277"/>
    </row>
    <row r="1156" spans="1:123" ht="24" customHeight="1" x14ac:dyDescent="0.2">
      <c r="A1156" s="276" t="s">
        <v>39</v>
      </c>
      <c r="B1156" s="97">
        <f>IFERROR(VALUE(LEFT(B1157,FIND(".",B1157)-1)),"")</f>
        <v>3</v>
      </c>
      <c r="C1156" s="89" t="str">
        <f>IFERROR(VLOOKUP(B1156,Tabla_CyP,2,FALSE),"")</f>
        <v>ESTRUCTURA RESISTENTE</v>
      </c>
      <c r="E1156" s="95"/>
      <c r="G1156" s="277"/>
    </row>
    <row r="1157" spans="1:123" ht="24" customHeight="1" x14ac:dyDescent="0.2">
      <c r="A1157" s="276" t="s">
        <v>25</v>
      </c>
      <c r="B1157" s="98" t="str">
        <f>IFERROR(VLOOKUP(COUNTIF($A$1:A1157,"ANALISIS DE PRECIOS"),Tabla_NumeroItem,2,FALSE),"")</f>
        <v>3.1.6</v>
      </c>
      <c r="C1157" s="89" t="str">
        <f>IFERROR(VLOOKUP(B1157,Tabla_CyP,2,FALSE),"")</f>
        <v>Hormigones para columnas de carga</v>
      </c>
      <c r="D1157" s="94"/>
      <c r="E1157" s="95"/>
      <c r="F1157" s="93" t="s">
        <v>26</v>
      </c>
      <c r="G1157" s="278" t="str">
        <f>IFERROR(VLOOKUP(B1157,Tabla_CyP,4,FALSE),"")</f>
        <v>m3</v>
      </c>
    </row>
    <row r="1158" spans="1:123" ht="24" customHeight="1" x14ac:dyDescent="0.2">
      <c r="A1158" s="276"/>
      <c r="B1158" s="88"/>
      <c r="D1158" s="94"/>
      <c r="E1158" s="95"/>
      <c r="G1158" s="277"/>
    </row>
    <row r="1159" spans="1:123" ht="24" customHeight="1" x14ac:dyDescent="0.2">
      <c r="A1159" s="331" t="s">
        <v>507</v>
      </c>
      <c r="B1159" s="332"/>
      <c r="C1159" s="333" t="s">
        <v>0</v>
      </c>
      <c r="D1159" s="333" t="s">
        <v>27</v>
      </c>
      <c r="E1159" s="335" t="s">
        <v>28</v>
      </c>
      <c r="F1159" s="337" t="s">
        <v>29</v>
      </c>
      <c r="G1159" s="337" t="s">
        <v>30</v>
      </c>
    </row>
    <row r="1160" spans="1:123" s="94" customFormat="1" ht="24" customHeight="1" x14ac:dyDescent="0.2">
      <c r="A1160" s="99" t="s">
        <v>508</v>
      </c>
      <c r="B1160" s="99" t="s">
        <v>509</v>
      </c>
      <c r="C1160" s="334"/>
      <c r="D1160" s="334"/>
      <c r="E1160" s="336"/>
      <c r="F1160" s="338"/>
      <c r="G1160" s="338"/>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
      <c r="A1161" s="279"/>
      <c r="B1161" s="100"/>
      <c r="C1161" s="138" t="s">
        <v>604</v>
      </c>
      <c r="D1161" s="101"/>
      <c r="E1161" s="102"/>
      <c r="F1161" s="103"/>
      <c r="G1161" s="280"/>
    </row>
    <row r="1162" spans="1:123" s="224" customFormat="1" ht="24" customHeight="1" x14ac:dyDescent="0.2">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
      <c r="A1175" s="219" t="str">
        <f t="shared" si="346"/>
        <v/>
      </c>
      <c r="B1175" s="217" t="str">
        <f t="shared" si="349"/>
        <v/>
      </c>
      <c r="C1175" s="218"/>
      <c r="D1175" s="219" t="str">
        <f t="shared" si="347"/>
        <v/>
      </c>
      <c r="E1175" s="220"/>
      <c r="F1175" s="222">
        <f t="shared" si="348"/>
        <v>0</v>
      </c>
      <c r="G1175" s="281">
        <f t="shared" si="350"/>
        <v>0</v>
      </c>
    </row>
    <row r="1176" spans="1:7" ht="24" customHeight="1" x14ac:dyDescent="0.2">
      <c r="A1176" s="282"/>
      <c r="D1176" s="94"/>
      <c r="E1176" s="95"/>
      <c r="F1176" s="268" t="s">
        <v>31</v>
      </c>
      <c r="G1176" s="283">
        <f>SUBTOTAL(9,G1162:G1175)</f>
        <v>0</v>
      </c>
    </row>
    <row r="1177" spans="1:7" ht="24" customHeight="1" x14ac:dyDescent="0.2">
      <c r="A1177" s="282"/>
      <c r="C1177" s="104" t="s">
        <v>605</v>
      </c>
      <c r="D1177" s="94"/>
      <c r="E1177" s="95"/>
      <c r="G1177" s="284"/>
    </row>
    <row r="1178" spans="1:7" s="224" customFormat="1" ht="24" customHeight="1" x14ac:dyDescent="0.2">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
      <c r="A1185" s="219" t="str">
        <f t="shared" si="351"/>
        <v/>
      </c>
      <c r="B1185" s="217">
        <f t="shared" si="352"/>
        <v>0</v>
      </c>
      <c r="C1185" s="218"/>
      <c r="D1185" s="219" t="str">
        <f t="shared" si="353"/>
        <v/>
      </c>
      <c r="E1185" s="220"/>
      <c r="F1185" s="221">
        <f t="shared" si="354"/>
        <v>0</v>
      </c>
      <c r="G1185" s="281">
        <f t="shared" si="355"/>
        <v>0</v>
      </c>
    </row>
    <row r="1186" spans="1:7" ht="24" customHeight="1" x14ac:dyDescent="0.2">
      <c r="A1186" s="282"/>
      <c r="D1186" s="94"/>
      <c r="E1186" s="95"/>
      <c r="F1186" s="268" t="s">
        <v>32</v>
      </c>
      <c r="G1186" s="283">
        <f>SUBTOTAL(9,G1178:G1185)</f>
        <v>0</v>
      </c>
    </row>
    <row r="1187" spans="1:7" ht="24" customHeight="1" x14ac:dyDescent="0.2">
      <c r="A1187" s="282"/>
      <c r="C1187" s="104" t="s">
        <v>606</v>
      </c>
      <c r="D1187" s="94"/>
      <c r="E1187" s="95"/>
      <c r="G1187" s="284"/>
    </row>
    <row r="1188" spans="1:7" s="224" customFormat="1" ht="24" customHeight="1" x14ac:dyDescent="0.2">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
      <c r="A1196" s="219" t="str">
        <f t="shared" si="356"/>
        <v/>
      </c>
      <c r="B1196" s="217" t="str">
        <f t="shared" si="357"/>
        <v/>
      </c>
      <c r="C1196" s="218"/>
      <c r="D1196" s="219" t="str">
        <f t="shared" si="358"/>
        <v/>
      </c>
      <c r="E1196" s="220"/>
      <c r="F1196" s="221">
        <f t="shared" si="359"/>
        <v>0</v>
      </c>
      <c r="G1196" s="281">
        <f t="shared" si="360"/>
        <v>0</v>
      </c>
    </row>
    <row r="1197" spans="1:7" ht="24" customHeight="1" x14ac:dyDescent="0.2">
      <c r="A1197" s="285"/>
      <c r="B1197" s="94"/>
      <c r="D1197" s="94"/>
      <c r="E1197" s="95"/>
      <c r="F1197" s="268" t="s">
        <v>33</v>
      </c>
      <c r="G1197" s="283">
        <f>SUBTOTAL(9,G1188:G1196)</f>
        <v>0</v>
      </c>
    </row>
    <row r="1198" spans="1:7" ht="24" customHeight="1" x14ac:dyDescent="0.2">
      <c r="A1198" s="286"/>
      <c r="B1198" s="94"/>
      <c r="D1198" s="94"/>
      <c r="E1198" s="95"/>
      <c r="G1198" s="284"/>
    </row>
    <row r="1199" spans="1:7" ht="24" customHeight="1" x14ac:dyDescent="0.2">
      <c r="A1199" s="287" t="str">
        <f>B1157</f>
        <v>3.1.6</v>
      </c>
      <c r="B1199" s="288" t="str">
        <f>C1157</f>
        <v>Hormigones para columnas de carga</v>
      </c>
      <c r="C1199" s="101"/>
      <c r="D1199" s="101" t="s">
        <v>34</v>
      </c>
      <c r="E1199" s="102"/>
      <c r="F1199" s="290" t="s">
        <v>35</v>
      </c>
      <c r="G1199" s="289">
        <f>SUBTOTAL(9,G1162:G1198)</f>
        <v>0</v>
      </c>
    </row>
    <row r="1201" spans="1:123" ht="24" customHeight="1" x14ac:dyDescent="0.2">
      <c r="A1201" s="269" t="s">
        <v>37</v>
      </c>
      <c r="B1201" s="270"/>
      <c r="C1201" s="270"/>
      <c r="D1201" s="270"/>
      <c r="E1201" s="270"/>
      <c r="F1201" s="270"/>
      <c r="G1201" s="271"/>
    </row>
    <row r="1202" spans="1:123" ht="24" customHeight="1" x14ac:dyDescent="0.2">
      <c r="A1202" s="272" t="s">
        <v>602</v>
      </c>
      <c r="B1202" s="90" t="str">
        <f>Comitente</f>
        <v>SUBSECRETARIA DE ARQUITECTURA</v>
      </c>
      <c r="C1202" s="86"/>
      <c r="D1202" s="91"/>
      <c r="E1202" s="91"/>
      <c r="F1202" s="92"/>
      <c r="G1202" s="273"/>
    </row>
    <row r="1203" spans="1:123" ht="24" customHeight="1" x14ac:dyDescent="0.2">
      <c r="A1203" s="272" t="s">
        <v>603</v>
      </c>
      <c r="B1203" s="90">
        <f>Contratista</f>
        <v>0</v>
      </c>
      <c r="C1203" s="87"/>
      <c r="D1203" s="87"/>
      <c r="E1203" s="87"/>
      <c r="F1203" s="93"/>
      <c r="G1203" s="274"/>
    </row>
    <row r="1204" spans="1:123" ht="24" customHeight="1" x14ac:dyDescent="0.2">
      <c r="A1204" s="272" t="s">
        <v>24</v>
      </c>
      <c r="B1204" s="90" t="str">
        <f>Obra</f>
        <v>ESCUELA SECUNDARIA ULLUM</v>
      </c>
      <c r="C1204" s="87"/>
      <c r="D1204" s="87"/>
      <c r="E1204" s="87"/>
      <c r="F1204" s="93" t="s">
        <v>38</v>
      </c>
      <c r="G1204" s="275">
        <f>Fecha_Base</f>
        <v>0</v>
      </c>
    </row>
    <row r="1205" spans="1:123" ht="24" customHeight="1" x14ac:dyDescent="0.2">
      <c r="A1205" s="276" t="s">
        <v>601</v>
      </c>
      <c r="B1205" s="88" t="str">
        <f>Ubicación</f>
        <v>ULLUM - SAN JUAN</v>
      </c>
      <c r="C1205" s="88"/>
      <c r="D1205" s="94"/>
      <c r="E1205" s="95"/>
      <c r="G1205" s="277"/>
    </row>
    <row r="1206" spans="1:123" ht="24" customHeight="1" x14ac:dyDescent="0.2">
      <c r="A1206" s="276" t="s">
        <v>39</v>
      </c>
      <c r="B1206" s="97">
        <f>IFERROR(VALUE(LEFT(B1207,FIND(".",B1207)-1)),"")</f>
        <v>3</v>
      </c>
      <c r="C1206" s="89" t="str">
        <f>IFERROR(VLOOKUP(B1206,Tabla_CyP,2,FALSE),"")</f>
        <v>ESTRUCTURA RESISTENTE</v>
      </c>
      <c r="E1206" s="95"/>
      <c r="G1206" s="277"/>
    </row>
    <row r="1207" spans="1:123" ht="24" customHeight="1" x14ac:dyDescent="0.2">
      <c r="A1207" s="276" t="s">
        <v>25</v>
      </c>
      <c r="B1207" s="98" t="str">
        <f>IFERROR(VLOOKUP(COUNTIF($A$1:A1207,"ANALISIS DE PRECIOS"),Tabla_NumeroItem,2,FALSE),"")</f>
        <v>3.1.7</v>
      </c>
      <c r="C1207" s="89" t="str">
        <f>IFERROR(VLOOKUP(B1207,Tabla_CyP,2,FALSE),"")</f>
        <v>Hormigones para columnas de encadenado</v>
      </c>
      <c r="D1207" s="94"/>
      <c r="E1207" s="95"/>
      <c r="F1207" s="93" t="s">
        <v>26</v>
      </c>
      <c r="G1207" s="278" t="str">
        <f>IFERROR(VLOOKUP(B1207,Tabla_CyP,4,FALSE),"")</f>
        <v>m3</v>
      </c>
    </row>
    <row r="1208" spans="1:123" ht="24" customHeight="1" x14ac:dyDescent="0.2">
      <c r="A1208" s="276"/>
      <c r="B1208" s="88"/>
      <c r="D1208" s="94"/>
      <c r="E1208" s="95"/>
      <c r="G1208" s="277"/>
    </row>
    <row r="1209" spans="1:123" ht="24" customHeight="1" x14ac:dyDescent="0.2">
      <c r="A1209" s="331" t="s">
        <v>507</v>
      </c>
      <c r="B1209" s="332"/>
      <c r="C1209" s="333" t="s">
        <v>0</v>
      </c>
      <c r="D1209" s="333" t="s">
        <v>27</v>
      </c>
      <c r="E1209" s="335" t="s">
        <v>28</v>
      </c>
      <c r="F1209" s="337" t="s">
        <v>29</v>
      </c>
      <c r="G1209" s="337" t="s">
        <v>30</v>
      </c>
    </row>
    <row r="1210" spans="1:123" s="94" customFormat="1" ht="24" customHeight="1" x14ac:dyDescent="0.2">
      <c r="A1210" s="99" t="s">
        <v>508</v>
      </c>
      <c r="B1210" s="99" t="s">
        <v>509</v>
      </c>
      <c r="C1210" s="334"/>
      <c r="D1210" s="334"/>
      <c r="E1210" s="336"/>
      <c r="F1210" s="338"/>
      <c r="G1210" s="338"/>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
      <c r="A1211" s="279"/>
      <c r="B1211" s="100"/>
      <c r="C1211" s="138" t="s">
        <v>604</v>
      </c>
      <c r="D1211" s="101"/>
      <c r="E1211" s="102"/>
      <c r="F1211" s="103"/>
      <c r="G1211" s="280"/>
    </row>
    <row r="1212" spans="1:123" s="224" customFormat="1" ht="24" customHeight="1" x14ac:dyDescent="0.2">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
      <c r="A1225" s="219" t="str">
        <f t="shared" si="361"/>
        <v/>
      </c>
      <c r="B1225" s="217" t="str">
        <f t="shared" si="364"/>
        <v/>
      </c>
      <c r="C1225" s="218"/>
      <c r="D1225" s="219" t="str">
        <f t="shared" si="362"/>
        <v/>
      </c>
      <c r="E1225" s="220"/>
      <c r="F1225" s="222">
        <f t="shared" si="363"/>
        <v>0</v>
      </c>
      <c r="G1225" s="281">
        <f t="shared" si="365"/>
        <v>0</v>
      </c>
    </row>
    <row r="1226" spans="1:7" ht="24" customHeight="1" x14ac:dyDescent="0.2">
      <c r="A1226" s="282"/>
      <c r="D1226" s="94"/>
      <c r="E1226" s="95"/>
      <c r="F1226" s="268" t="s">
        <v>31</v>
      </c>
      <c r="G1226" s="283">
        <f>SUBTOTAL(9,G1212:G1225)</f>
        <v>0</v>
      </c>
    </row>
    <row r="1227" spans="1:7" ht="24" customHeight="1" x14ac:dyDescent="0.2">
      <c r="A1227" s="282"/>
      <c r="C1227" s="104" t="s">
        <v>605</v>
      </c>
      <c r="D1227" s="94"/>
      <c r="E1227" s="95"/>
      <c r="G1227" s="284"/>
    </row>
    <row r="1228" spans="1:7" s="224" customFormat="1" ht="24" customHeight="1" x14ac:dyDescent="0.2">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
      <c r="A1235" s="219" t="str">
        <f t="shared" si="366"/>
        <v/>
      </c>
      <c r="B1235" s="217">
        <f t="shared" si="367"/>
        <v>0</v>
      </c>
      <c r="C1235" s="218"/>
      <c r="D1235" s="219" t="str">
        <f t="shared" si="368"/>
        <v/>
      </c>
      <c r="E1235" s="220"/>
      <c r="F1235" s="221">
        <f t="shared" si="369"/>
        <v>0</v>
      </c>
      <c r="G1235" s="281">
        <f t="shared" si="370"/>
        <v>0</v>
      </c>
    </row>
    <row r="1236" spans="1:7" ht="24" customHeight="1" x14ac:dyDescent="0.2">
      <c r="A1236" s="282"/>
      <c r="D1236" s="94"/>
      <c r="E1236" s="95"/>
      <c r="F1236" s="268" t="s">
        <v>32</v>
      </c>
      <c r="G1236" s="283">
        <f>SUBTOTAL(9,G1228:G1235)</f>
        <v>0</v>
      </c>
    </row>
    <row r="1237" spans="1:7" ht="24" customHeight="1" x14ac:dyDescent="0.2">
      <c r="A1237" s="282"/>
      <c r="C1237" s="104" t="s">
        <v>606</v>
      </c>
      <c r="D1237" s="94"/>
      <c r="E1237" s="95"/>
      <c r="G1237" s="284"/>
    </row>
    <row r="1238" spans="1:7" s="224" customFormat="1" ht="24" customHeight="1" x14ac:dyDescent="0.2">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
      <c r="A1246" s="219" t="str">
        <f t="shared" si="371"/>
        <v/>
      </c>
      <c r="B1246" s="217" t="str">
        <f t="shared" si="372"/>
        <v/>
      </c>
      <c r="C1246" s="218"/>
      <c r="D1246" s="219" t="str">
        <f t="shared" si="373"/>
        <v/>
      </c>
      <c r="E1246" s="220"/>
      <c r="F1246" s="221">
        <f t="shared" si="374"/>
        <v>0</v>
      </c>
      <c r="G1246" s="281">
        <f t="shared" si="375"/>
        <v>0</v>
      </c>
    </row>
    <row r="1247" spans="1:7" ht="24" customHeight="1" x14ac:dyDescent="0.2">
      <c r="A1247" s="285"/>
      <c r="B1247" s="94"/>
      <c r="D1247" s="94"/>
      <c r="E1247" s="95"/>
      <c r="F1247" s="268" t="s">
        <v>33</v>
      </c>
      <c r="G1247" s="283">
        <f>SUBTOTAL(9,G1238:G1246)</f>
        <v>0</v>
      </c>
    </row>
    <row r="1248" spans="1:7" ht="24" customHeight="1" x14ac:dyDescent="0.2">
      <c r="A1248" s="286"/>
      <c r="B1248" s="94"/>
      <c r="D1248" s="94"/>
      <c r="E1248" s="95"/>
      <c r="G1248" s="284"/>
    </row>
    <row r="1249" spans="1:123" ht="24" customHeight="1" x14ac:dyDescent="0.2">
      <c r="A1249" s="287" t="str">
        <f>B1207</f>
        <v>3.1.7</v>
      </c>
      <c r="B1249" s="288" t="str">
        <f>C1207</f>
        <v>Hormigones para columnas de encadenado</v>
      </c>
      <c r="C1249" s="101"/>
      <c r="D1249" s="101" t="s">
        <v>34</v>
      </c>
      <c r="E1249" s="102"/>
      <c r="F1249" s="290" t="s">
        <v>35</v>
      </c>
      <c r="G1249" s="289">
        <f>SUBTOTAL(9,G1212:G1248)</f>
        <v>0</v>
      </c>
    </row>
    <row r="1251" spans="1:123" ht="24" customHeight="1" x14ac:dyDescent="0.2">
      <c r="A1251" s="269" t="s">
        <v>37</v>
      </c>
      <c r="B1251" s="270"/>
      <c r="C1251" s="270"/>
      <c r="D1251" s="270"/>
      <c r="E1251" s="270"/>
      <c r="F1251" s="270"/>
      <c r="G1251" s="271"/>
    </row>
    <row r="1252" spans="1:123" ht="24" customHeight="1" x14ac:dyDescent="0.2">
      <c r="A1252" s="272" t="s">
        <v>602</v>
      </c>
      <c r="B1252" s="90" t="str">
        <f>Comitente</f>
        <v>SUBSECRETARIA DE ARQUITECTURA</v>
      </c>
      <c r="C1252" s="86"/>
      <c r="D1252" s="91"/>
      <c r="E1252" s="91"/>
      <c r="F1252" s="92"/>
      <c r="G1252" s="273"/>
    </row>
    <row r="1253" spans="1:123" ht="24" customHeight="1" x14ac:dyDescent="0.2">
      <c r="A1253" s="272" t="s">
        <v>603</v>
      </c>
      <c r="B1253" s="90">
        <f>Contratista</f>
        <v>0</v>
      </c>
      <c r="C1253" s="87"/>
      <c r="D1253" s="87"/>
      <c r="E1253" s="87"/>
      <c r="F1253" s="93"/>
      <c r="G1253" s="274"/>
    </row>
    <row r="1254" spans="1:123" ht="24" customHeight="1" x14ac:dyDescent="0.2">
      <c r="A1254" s="272" t="s">
        <v>24</v>
      </c>
      <c r="B1254" s="90" t="str">
        <f>Obra</f>
        <v>ESCUELA SECUNDARIA ULLUM</v>
      </c>
      <c r="C1254" s="87"/>
      <c r="D1254" s="87"/>
      <c r="E1254" s="87"/>
      <c r="F1254" s="93" t="s">
        <v>38</v>
      </c>
      <c r="G1254" s="275">
        <f>Fecha_Base</f>
        <v>0</v>
      </c>
    </row>
    <row r="1255" spans="1:123" ht="24" customHeight="1" x14ac:dyDescent="0.2">
      <c r="A1255" s="276" t="s">
        <v>601</v>
      </c>
      <c r="B1255" s="88" t="str">
        <f>Ubicación</f>
        <v>ULLUM - SAN JUAN</v>
      </c>
      <c r="C1255" s="88"/>
      <c r="D1255" s="94"/>
      <c r="E1255" s="95"/>
      <c r="G1255" s="277"/>
    </row>
    <row r="1256" spans="1:123" ht="24" customHeight="1" x14ac:dyDescent="0.2">
      <c r="A1256" s="276" t="s">
        <v>39</v>
      </c>
      <c r="B1256" s="97">
        <f>IFERROR(VALUE(LEFT(B1257,FIND(".",B1257)-1)),"")</f>
        <v>3</v>
      </c>
      <c r="C1256" s="89" t="str">
        <f>IFERROR(VLOOKUP(B1256,Tabla_CyP,2,FALSE),"")</f>
        <v>ESTRUCTURA RESISTENTE</v>
      </c>
      <c r="E1256" s="95"/>
      <c r="G1256" s="277"/>
    </row>
    <row r="1257" spans="1:123" ht="24" customHeight="1" x14ac:dyDescent="0.2">
      <c r="A1257" s="276" t="s">
        <v>25</v>
      </c>
      <c r="B1257" s="98" t="str">
        <f>IFERROR(VLOOKUP(COUNTIF($A$1:A1257,"ANALISIS DE PRECIOS"),Tabla_NumeroItem,2,FALSE),"")</f>
        <v>3.1.8</v>
      </c>
      <c r="C1257" s="89" t="str">
        <f>IFERROR(VLOOKUP(B1257,Tabla_CyP,2,FALSE),"")</f>
        <v>Hormigones para vigas  de carga</v>
      </c>
      <c r="D1257" s="94"/>
      <c r="E1257" s="95"/>
      <c r="F1257" s="93" t="s">
        <v>26</v>
      </c>
      <c r="G1257" s="278" t="str">
        <f>IFERROR(VLOOKUP(B1257,Tabla_CyP,4,FALSE),"")</f>
        <v>m3</v>
      </c>
    </row>
    <row r="1258" spans="1:123" ht="24" customHeight="1" x14ac:dyDescent="0.2">
      <c r="A1258" s="276"/>
      <c r="B1258" s="88"/>
      <c r="D1258" s="94"/>
      <c r="E1258" s="95"/>
      <c r="G1258" s="277"/>
    </row>
    <row r="1259" spans="1:123" ht="24" customHeight="1" x14ac:dyDescent="0.2">
      <c r="A1259" s="331" t="s">
        <v>507</v>
      </c>
      <c r="B1259" s="332"/>
      <c r="C1259" s="333" t="s">
        <v>0</v>
      </c>
      <c r="D1259" s="333" t="s">
        <v>27</v>
      </c>
      <c r="E1259" s="335" t="s">
        <v>28</v>
      </c>
      <c r="F1259" s="337" t="s">
        <v>29</v>
      </c>
      <c r="G1259" s="337" t="s">
        <v>30</v>
      </c>
    </row>
    <row r="1260" spans="1:123" s="94" customFormat="1" ht="24" customHeight="1" x14ac:dyDescent="0.2">
      <c r="A1260" s="99" t="s">
        <v>508</v>
      </c>
      <c r="B1260" s="99" t="s">
        <v>509</v>
      </c>
      <c r="C1260" s="334"/>
      <c r="D1260" s="334"/>
      <c r="E1260" s="336"/>
      <c r="F1260" s="338"/>
      <c r="G1260" s="338"/>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
      <c r="A1261" s="279"/>
      <c r="B1261" s="100"/>
      <c r="C1261" s="138" t="s">
        <v>604</v>
      </c>
      <c r="D1261" s="101"/>
      <c r="E1261" s="102"/>
      <c r="F1261" s="103"/>
      <c r="G1261" s="280"/>
    </row>
    <row r="1262" spans="1:123" s="224" customFormat="1" ht="24" customHeight="1" x14ac:dyDescent="0.2">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
      <c r="A1275" s="219" t="str">
        <f t="shared" si="376"/>
        <v/>
      </c>
      <c r="B1275" s="217" t="str">
        <f t="shared" si="379"/>
        <v/>
      </c>
      <c r="C1275" s="218"/>
      <c r="D1275" s="219" t="str">
        <f t="shared" si="377"/>
        <v/>
      </c>
      <c r="E1275" s="220"/>
      <c r="F1275" s="222">
        <f t="shared" si="378"/>
        <v>0</v>
      </c>
      <c r="G1275" s="281">
        <f t="shared" si="380"/>
        <v>0</v>
      </c>
    </row>
    <row r="1276" spans="1:7" ht="24" customHeight="1" x14ac:dyDescent="0.2">
      <c r="A1276" s="282"/>
      <c r="D1276" s="94"/>
      <c r="E1276" s="95"/>
      <c r="F1276" s="268" t="s">
        <v>31</v>
      </c>
      <c r="G1276" s="283">
        <f>SUBTOTAL(9,G1262:G1275)</f>
        <v>0</v>
      </c>
    </row>
    <row r="1277" spans="1:7" ht="24" customHeight="1" x14ac:dyDescent="0.2">
      <c r="A1277" s="282"/>
      <c r="C1277" s="104" t="s">
        <v>605</v>
      </c>
      <c r="D1277" s="94"/>
      <c r="E1277" s="95"/>
      <c r="G1277" s="284"/>
    </row>
    <row r="1278" spans="1:7" s="224" customFormat="1" ht="24" customHeight="1" x14ac:dyDescent="0.2">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
      <c r="A1285" s="219" t="str">
        <f t="shared" si="381"/>
        <v/>
      </c>
      <c r="B1285" s="217">
        <f t="shared" si="382"/>
        <v>0</v>
      </c>
      <c r="C1285" s="218"/>
      <c r="D1285" s="219" t="str">
        <f t="shared" si="383"/>
        <v/>
      </c>
      <c r="E1285" s="220"/>
      <c r="F1285" s="221">
        <f t="shared" si="384"/>
        <v>0</v>
      </c>
      <c r="G1285" s="281">
        <f t="shared" si="385"/>
        <v>0</v>
      </c>
    </row>
    <row r="1286" spans="1:7" ht="24" customHeight="1" x14ac:dyDescent="0.2">
      <c r="A1286" s="282"/>
      <c r="D1286" s="94"/>
      <c r="E1286" s="95"/>
      <c r="F1286" s="268" t="s">
        <v>32</v>
      </c>
      <c r="G1286" s="283">
        <f>SUBTOTAL(9,G1278:G1285)</f>
        <v>0</v>
      </c>
    </row>
    <row r="1287" spans="1:7" ht="24" customHeight="1" x14ac:dyDescent="0.2">
      <c r="A1287" s="282"/>
      <c r="C1287" s="104" t="s">
        <v>606</v>
      </c>
      <c r="D1287" s="94"/>
      <c r="E1287" s="95"/>
      <c r="G1287" s="284"/>
    </row>
    <row r="1288" spans="1:7" s="224" customFormat="1" ht="24" customHeight="1" x14ac:dyDescent="0.2">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
      <c r="A1296" s="219" t="str">
        <f t="shared" si="386"/>
        <v/>
      </c>
      <c r="B1296" s="217" t="str">
        <f t="shared" si="387"/>
        <v/>
      </c>
      <c r="C1296" s="218"/>
      <c r="D1296" s="219" t="str">
        <f t="shared" si="388"/>
        <v/>
      </c>
      <c r="E1296" s="220"/>
      <c r="F1296" s="221">
        <f t="shared" si="389"/>
        <v>0</v>
      </c>
      <c r="G1296" s="281">
        <f t="shared" si="390"/>
        <v>0</v>
      </c>
    </row>
    <row r="1297" spans="1:123" ht="24" customHeight="1" x14ac:dyDescent="0.2">
      <c r="A1297" s="285"/>
      <c r="B1297" s="94"/>
      <c r="D1297" s="94"/>
      <c r="E1297" s="95"/>
      <c r="F1297" s="268" t="s">
        <v>33</v>
      </c>
      <c r="G1297" s="283">
        <f>SUBTOTAL(9,G1288:G1296)</f>
        <v>0</v>
      </c>
    </row>
    <row r="1298" spans="1:123" ht="24" customHeight="1" x14ac:dyDescent="0.2">
      <c r="A1298" s="286"/>
      <c r="B1298" s="94"/>
      <c r="D1298" s="94"/>
      <c r="E1298" s="95"/>
      <c r="G1298" s="284"/>
    </row>
    <row r="1299" spans="1:123" ht="24" customHeight="1" x14ac:dyDescent="0.2">
      <c r="A1299" s="287" t="str">
        <f>B1257</f>
        <v>3.1.8</v>
      </c>
      <c r="B1299" s="288" t="str">
        <f>C1257</f>
        <v>Hormigones para vigas  de carga</v>
      </c>
      <c r="C1299" s="101"/>
      <c r="D1299" s="101" t="s">
        <v>34</v>
      </c>
      <c r="E1299" s="102"/>
      <c r="F1299" s="290" t="s">
        <v>35</v>
      </c>
      <c r="G1299" s="289">
        <f>SUBTOTAL(9,G1262:G1298)</f>
        <v>0</v>
      </c>
    </row>
    <row r="1301" spans="1:123" ht="24" customHeight="1" x14ac:dyDescent="0.2">
      <c r="A1301" s="269" t="s">
        <v>37</v>
      </c>
      <c r="B1301" s="270"/>
      <c r="C1301" s="270"/>
      <c r="D1301" s="270"/>
      <c r="E1301" s="270"/>
      <c r="F1301" s="270"/>
      <c r="G1301" s="271"/>
    </row>
    <row r="1302" spans="1:123" ht="24" customHeight="1" x14ac:dyDescent="0.2">
      <c r="A1302" s="272" t="s">
        <v>602</v>
      </c>
      <c r="B1302" s="90" t="str">
        <f>Comitente</f>
        <v>SUBSECRETARIA DE ARQUITECTURA</v>
      </c>
      <c r="C1302" s="86"/>
      <c r="D1302" s="91"/>
      <c r="E1302" s="91"/>
      <c r="F1302" s="92"/>
      <c r="G1302" s="273"/>
    </row>
    <row r="1303" spans="1:123" ht="24" customHeight="1" x14ac:dyDescent="0.2">
      <c r="A1303" s="272" t="s">
        <v>603</v>
      </c>
      <c r="B1303" s="90">
        <f>Contratista</f>
        <v>0</v>
      </c>
      <c r="C1303" s="87"/>
      <c r="D1303" s="87"/>
      <c r="E1303" s="87"/>
      <c r="F1303" s="93"/>
      <c r="G1303" s="274"/>
    </row>
    <row r="1304" spans="1:123" ht="24" customHeight="1" x14ac:dyDescent="0.2">
      <c r="A1304" s="272" t="s">
        <v>24</v>
      </c>
      <c r="B1304" s="90" t="str">
        <f>Obra</f>
        <v>ESCUELA SECUNDARIA ULLUM</v>
      </c>
      <c r="C1304" s="87"/>
      <c r="D1304" s="87"/>
      <c r="E1304" s="87"/>
      <c r="F1304" s="93" t="s">
        <v>38</v>
      </c>
      <c r="G1304" s="275">
        <f>Fecha_Base</f>
        <v>0</v>
      </c>
    </row>
    <row r="1305" spans="1:123" ht="24" customHeight="1" x14ac:dyDescent="0.2">
      <c r="A1305" s="276" t="s">
        <v>601</v>
      </c>
      <c r="B1305" s="88" t="str">
        <f>Ubicación</f>
        <v>ULLUM - SAN JUAN</v>
      </c>
      <c r="C1305" s="88"/>
      <c r="D1305" s="94"/>
      <c r="E1305" s="95"/>
      <c r="G1305" s="277"/>
    </row>
    <row r="1306" spans="1:123" ht="24" customHeight="1" x14ac:dyDescent="0.2">
      <c r="A1306" s="276" t="s">
        <v>39</v>
      </c>
      <c r="B1306" s="97">
        <f>IFERROR(VALUE(LEFT(B1307,FIND(".",B1307)-1)),"")</f>
        <v>3</v>
      </c>
      <c r="C1306" s="89" t="str">
        <f>IFERROR(VLOOKUP(B1306,Tabla_CyP,2,FALSE),"")</f>
        <v>ESTRUCTURA RESISTENTE</v>
      </c>
      <c r="E1306" s="95"/>
      <c r="G1306" s="277"/>
    </row>
    <row r="1307" spans="1:123" ht="24" customHeight="1" x14ac:dyDescent="0.2">
      <c r="A1307" s="276" t="s">
        <v>25</v>
      </c>
      <c r="B1307" s="98" t="str">
        <f>IFERROR(VLOOKUP(COUNTIF($A$1:A1307,"ANALISIS DE PRECIOS"),Tabla_NumeroItem,2,FALSE),"")</f>
        <v>3.1.9</v>
      </c>
      <c r="C1307" s="89" t="str">
        <f>IFERROR(VLOOKUP(B1307,Tabla_CyP,2,FALSE),"")</f>
        <v>Hormigones para vigas de encadenado</v>
      </c>
      <c r="D1307" s="94"/>
      <c r="E1307" s="95"/>
      <c r="F1307" s="93" t="s">
        <v>26</v>
      </c>
      <c r="G1307" s="278" t="str">
        <f>IFERROR(VLOOKUP(B1307,Tabla_CyP,4,FALSE),"")</f>
        <v>m3</v>
      </c>
    </row>
    <row r="1308" spans="1:123" ht="24" customHeight="1" x14ac:dyDescent="0.2">
      <c r="A1308" s="276"/>
      <c r="B1308" s="88"/>
      <c r="D1308" s="94"/>
      <c r="E1308" s="95"/>
      <c r="G1308" s="277"/>
    </row>
    <row r="1309" spans="1:123" ht="24" customHeight="1" x14ac:dyDescent="0.2">
      <c r="A1309" s="331" t="s">
        <v>507</v>
      </c>
      <c r="B1309" s="332"/>
      <c r="C1309" s="333" t="s">
        <v>0</v>
      </c>
      <c r="D1309" s="333" t="s">
        <v>27</v>
      </c>
      <c r="E1309" s="335" t="s">
        <v>28</v>
      </c>
      <c r="F1309" s="337" t="s">
        <v>29</v>
      </c>
      <c r="G1309" s="337" t="s">
        <v>30</v>
      </c>
    </row>
    <row r="1310" spans="1:123" s="94" customFormat="1" ht="24" customHeight="1" x14ac:dyDescent="0.2">
      <c r="A1310" s="99" t="s">
        <v>508</v>
      </c>
      <c r="B1310" s="99" t="s">
        <v>509</v>
      </c>
      <c r="C1310" s="334"/>
      <c r="D1310" s="334"/>
      <c r="E1310" s="336"/>
      <c r="F1310" s="338"/>
      <c r="G1310" s="338"/>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
      <c r="A1311" s="279"/>
      <c r="B1311" s="100"/>
      <c r="C1311" s="138" t="s">
        <v>604</v>
      </c>
      <c r="D1311" s="101"/>
      <c r="E1311" s="102"/>
      <c r="F1311" s="103"/>
      <c r="G1311" s="280"/>
    </row>
    <row r="1312" spans="1:123" s="224" customFormat="1" ht="24" customHeight="1" x14ac:dyDescent="0.2">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
      <c r="A1325" s="219" t="str">
        <f t="shared" si="391"/>
        <v/>
      </c>
      <c r="B1325" s="217" t="str">
        <f t="shared" si="394"/>
        <v/>
      </c>
      <c r="C1325" s="218"/>
      <c r="D1325" s="219" t="str">
        <f t="shared" si="392"/>
        <v/>
      </c>
      <c r="E1325" s="220"/>
      <c r="F1325" s="222">
        <f t="shared" si="393"/>
        <v>0</v>
      </c>
      <c r="G1325" s="281">
        <f t="shared" si="395"/>
        <v>0</v>
      </c>
    </row>
    <row r="1326" spans="1:7" ht="24" customHeight="1" x14ac:dyDescent="0.2">
      <c r="A1326" s="282"/>
      <c r="D1326" s="94"/>
      <c r="E1326" s="95"/>
      <c r="F1326" s="268" t="s">
        <v>31</v>
      </c>
      <c r="G1326" s="283">
        <f>SUBTOTAL(9,G1312:G1325)</f>
        <v>0</v>
      </c>
    </row>
    <row r="1327" spans="1:7" ht="24" customHeight="1" x14ac:dyDescent="0.2">
      <c r="A1327" s="282"/>
      <c r="C1327" s="104" t="s">
        <v>605</v>
      </c>
      <c r="D1327" s="94"/>
      <c r="E1327" s="95"/>
      <c r="G1327" s="284"/>
    </row>
    <row r="1328" spans="1:7" s="224" customFormat="1" ht="24" customHeight="1" x14ac:dyDescent="0.2">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
      <c r="A1335" s="219" t="str">
        <f t="shared" si="396"/>
        <v/>
      </c>
      <c r="B1335" s="217">
        <f t="shared" si="397"/>
        <v>0</v>
      </c>
      <c r="C1335" s="218"/>
      <c r="D1335" s="219" t="str">
        <f t="shared" si="398"/>
        <v/>
      </c>
      <c r="E1335" s="220"/>
      <c r="F1335" s="221">
        <f t="shared" si="399"/>
        <v>0</v>
      </c>
      <c r="G1335" s="281">
        <f t="shared" si="400"/>
        <v>0</v>
      </c>
    </row>
    <row r="1336" spans="1:7" ht="24" customHeight="1" x14ac:dyDescent="0.2">
      <c r="A1336" s="282"/>
      <c r="D1336" s="94"/>
      <c r="E1336" s="95"/>
      <c r="F1336" s="268" t="s">
        <v>32</v>
      </c>
      <c r="G1336" s="283">
        <f>SUBTOTAL(9,G1328:G1335)</f>
        <v>0</v>
      </c>
    </row>
    <row r="1337" spans="1:7" ht="24" customHeight="1" x14ac:dyDescent="0.2">
      <c r="A1337" s="282"/>
      <c r="C1337" s="104" t="s">
        <v>606</v>
      </c>
      <c r="D1337" s="94"/>
      <c r="E1337" s="95"/>
      <c r="G1337" s="284"/>
    </row>
    <row r="1338" spans="1:7" s="224" customFormat="1" ht="24" customHeight="1" x14ac:dyDescent="0.2">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
      <c r="A1346" s="219" t="str">
        <f t="shared" si="401"/>
        <v/>
      </c>
      <c r="B1346" s="217" t="str">
        <f t="shared" si="402"/>
        <v/>
      </c>
      <c r="C1346" s="218"/>
      <c r="D1346" s="219" t="str">
        <f t="shared" si="403"/>
        <v/>
      </c>
      <c r="E1346" s="220"/>
      <c r="F1346" s="221">
        <f t="shared" si="404"/>
        <v>0</v>
      </c>
      <c r="G1346" s="281">
        <f t="shared" si="405"/>
        <v>0</v>
      </c>
    </row>
    <row r="1347" spans="1:123" ht="24" customHeight="1" x14ac:dyDescent="0.2">
      <c r="A1347" s="285"/>
      <c r="B1347" s="94"/>
      <c r="D1347" s="94"/>
      <c r="E1347" s="95"/>
      <c r="F1347" s="268" t="s">
        <v>33</v>
      </c>
      <c r="G1347" s="283">
        <f>SUBTOTAL(9,G1338:G1346)</f>
        <v>0</v>
      </c>
    </row>
    <row r="1348" spans="1:123" ht="24" customHeight="1" x14ac:dyDescent="0.2">
      <c r="A1348" s="286"/>
      <c r="B1348" s="94"/>
      <c r="D1348" s="94"/>
      <c r="E1348" s="95"/>
      <c r="G1348" s="284"/>
    </row>
    <row r="1349" spans="1:123" ht="24" customHeight="1" x14ac:dyDescent="0.2">
      <c r="A1349" s="287" t="str">
        <f>B1307</f>
        <v>3.1.9</v>
      </c>
      <c r="B1349" s="288" t="str">
        <f>C1307</f>
        <v>Hormigones para vigas de encadenado</v>
      </c>
      <c r="C1349" s="101"/>
      <c r="D1349" s="101" t="s">
        <v>34</v>
      </c>
      <c r="E1349" s="102"/>
      <c r="F1349" s="290" t="s">
        <v>35</v>
      </c>
      <c r="G1349" s="289">
        <f>SUBTOTAL(9,G1312:G1348)</f>
        <v>0</v>
      </c>
    </row>
    <row r="1351" spans="1:123" ht="24" customHeight="1" x14ac:dyDescent="0.2">
      <c r="A1351" s="269" t="s">
        <v>37</v>
      </c>
      <c r="B1351" s="270"/>
      <c r="C1351" s="270"/>
      <c r="D1351" s="270"/>
      <c r="E1351" s="270"/>
      <c r="F1351" s="270"/>
      <c r="G1351" s="271"/>
    </row>
    <row r="1352" spans="1:123" ht="24" customHeight="1" x14ac:dyDescent="0.2">
      <c r="A1352" s="272" t="s">
        <v>602</v>
      </c>
      <c r="B1352" s="90" t="str">
        <f>Comitente</f>
        <v>SUBSECRETARIA DE ARQUITECTURA</v>
      </c>
      <c r="C1352" s="86"/>
      <c r="D1352" s="91"/>
      <c r="E1352" s="91"/>
      <c r="F1352" s="92"/>
      <c r="G1352" s="273"/>
    </row>
    <row r="1353" spans="1:123" ht="24" customHeight="1" x14ac:dyDescent="0.2">
      <c r="A1353" s="272" t="s">
        <v>603</v>
      </c>
      <c r="B1353" s="90">
        <f>Contratista</f>
        <v>0</v>
      </c>
      <c r="C1353" s="87"/>
      <c r="D1353" s="87"/>
      <c r="E1353" s="87"/>
      <c r="F1353" s="93"/>
      <c r="G1353" s="274"/>
    </row>
    <row r="1354" spans="1:123" ht="24" customHeight="1" x14ac:dyDescent="0.2">
      <c r="A1354" s="272" t="s">
        <v>24</v>
      </c>
      <c r="B1354" s="90" t="str">
        <f>Obra</f>
        <v>ESCUELA SECUNDARIA ULLUM</v>
      </c>
      <c r="C1354" s="87"/>
      <c r="D1354" s="87"/>
      <c r="E1354" s="87"/>
      <c r="F1354" s="93" t="s">
        <v>38</v>
      </c>
      <c r="G1354" s="275">
        <f>Fecha_Base</f>
        <v>0</v>
      </c>
    </row>
    <row r="1355" spans="1:123" ht="24" customHeight="1" x14ac:dyDescent="0.2">
      <c r="A1355" s="276" t="s">
        <v>601</v>
      </c>
      <c r="B1355" s="88" t="str">
        <f>Ubicación</f>
        <v>ULLUM - SAN JUAN</v>
      </c>
      <c r="C1355" s="88"/>
      <c r="D1355" s="94"/>
      <c r="E1355" s="95"/>
      <c r="G1355" s="277"/>
    </row>
    <row r="1356" spans="1:123" ht="24" customHeight="1" x14ac:dyDescent="0.2">
      <c r="A1356" s="276" t="s">
        <v>39</v>
      </c>
      <c r="B1356" s="97">
        <f>IFERROR(VALUE(LEFT(B1357,FIND(".",B1357)-1)),"")</f>
        <v>3</v>
      </c>
      <c r="C1356" s="89" t="str">
        <f>IFERROR(VLOOKUP(B1356,Tabla_CyP,2,FALSE),"")</f>
        <v>ESTRUCTURA RESISTENTE</v>
      </c>
      <c r="E1356" s="95"/>
      <c r="G1356" s="277"/>
    </row>
    <row r="1357" spans="1:123" ht="24" customHeight="1" x14ac:dyDescent="0.2">
      <c r="A1357" s="276" t="s">
        <v>25</v>
      </c>
      <c r="B1357" s="98" t="str">
        <f>IFERROR(VLOOKUP(COUNTIF($A$1:A1357,"ANALISIS DE PRECIOS"),Tabla_NumeroItem,2,FALSE),"")</f>
        <v>3.1.10</v>
      </c>
      <c r="C1357" s="89" t="str">
        <f>IFERROR(VLOOKUP(B1357,Tabla_CyP,2,FALSE),"")</f>
        <v>Hormigones para losas</v>
      </c>
      <c r="D1357" s="94"/>
      <c r="E1357" s="95"/>
      <c r="F1357" s="93" t="s">
        <v>26</v>
      </c>
      <c r="G1357" s="278" t="str">
        <f>IFERROR(VLOOKUP(B1357,Tabla_CyP,4,FALSE),"")</f>
        <v>m3</v>
      </c>
    </row>
    <row r="1358" spans="1:123" ht="24" customHeight="1" x14ac:dyDescent="0.2">
      <c r="A1358" s="276"/>
      <c r="B1358" s="88"/>
      <c r="D1358" s="94"/>
      <c r="E1358" s="95"/>
      <c r="G1358" s="277"/>
    </row>
    <row r="1359" spans="1:123" ht="24" customHeight="1" x14ac:dyDescent="0.2">
      <c r="A1359" s="331" t="s">
        <v>507</v>
      </c>
      <c r="B1359" s="332"/>
      <c r="C1359" s="333" t="s">
        <v>0</v>
      </c>
      <c r="D1359" s="333" t="s">
        <v>27</v>
      </c>
      <c r="E1359" s="335" t="s">
        <v>28</v>
      </c>
      <c r="F1359" s="337" t="s">
        <v>29</v>
      </c>
      <c r="G1359" s="337" t="s">
        <v>30</v>
      </c>
    </row>
    <row r="1360" spans="1:123" s="94" customFormat="1" ht="24" customHeight="1" x14ac:dyDescent="0.2">
      <c r="A1360" s="99" t="s">
        <v>508</v>
      </c>
      <c r="B1360" s="99" t="s">
        <v>509</v>
      </c>
      <c r="C1360" s="334"/>
      <c r="D1360" s="334"/>
      <c r="E1360" s="336"/>
      <c r="F1360" s="338"/>
      <c r="G1360" s="338"/>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
      <c r="A1361" s="279"/>
      <c r="B1361" s="100"/>
      <c r="C1361" s="138" t="s">
        <v>604</v>
      </c>
      <c r="D1361" s="101"/>
      <c r="E1361" s="102"/>
      <c r="F1361" s="103"/>
      <c r="G1361" s="280"/>
    </row>
    <row r="1362" spans="1:7" s="224" customFormat="1" ht="24" customHeight="1" x14ac:dyDescent="0.2">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
      <c r="A1375" s="219" t="str">
        <f t="shared" si="406"/>
        <v/>
      </c>
      <c r="B1375" s="217" t="str">
        <f t="shared" si="409"/>
        <v/>
      </c>
      <c r="C1375" s="218"/>
      <c r="D1375" s="219" t="str">
        <f t="shared" si="407"/>
        <v/>
      </c>
      <c r="E1375" s="220"/>
      <c r="F1375" s="222">
        <f t="shared" si="408"/>
        <v>0</v>
      </c>
      <c r="G1375" s="281">
        <f t="shared" si="410"/>
        <v>0</v>
      </c>
    </row>
    <row r="1376" spans="1:7" ht="24" customHeight="1" x14ac:dyDescent="0.2">
      <c r="A1376" s="282"/>
      <c r="D1376" s="94"/>
      <c r="E1376" s="95"/>
      <c r="F1376" s="268" t="s">
        <v>31</v>
      </c>
      <c r="G1376" s="283">
        <f>SUBTOTAL(9,G1362:G1375)</f>
        <v>0</v>
      </c>
    </row>
    <row r="1377" spans="1:7" ht="24" customHeight="1" x14ac:dyDescent="0.2">
      <c r="A1377" s="282"/>
      <c r="C1377" s="104" t="s">
        <v>605</v>
      </c>
      <c r="D1377" s="94"/>
      <c r="E1377" s="95"/>
      <c r="G1377" s="284"/>
    </row>
    <row r="1378" spans="1:7" s="224" customFormat="1" ht="24" customHeight="1" x14ac:dyDescent="0.2">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
      <c r="A1385" s="219" t="str">
        <f t="shared" si="411"/>
        <v/>
      </c>
      <c r="B1385" s="217">
        <f t="shared" si="412"/>
        <v>0</v>
      </c>
      <c r="C1385" s="218"/>
      <c r="D1385" s="219" t="str">
        <f t="shared" si="413"/>
        <v/>
      </c>
      <c r="E1385" s="220"/>
      <c r="F1385" s="221">
        <f t="shared" si="414"/>
        <v>0</v>
      </c>
      <c r="G1385" s="281">
        <f t="shared" si="415"/>
        <v>0</v>
      </c>
    </row>
    <row r="1386" spans="1:7" ht="24" customHeight="1" x14ac:dyDescent="0.2">
      <c r="A1386" s="282"/>
      <c r="D1386" s="94"/>
      <c r="E1386" s="95"/>
      <c r="F1386" s="268" t="s">
        <v>32</v>
      </c>
      <c r="G1386" s="283">
        <f>SUBTOTAL(9,G1378:G1385)</f>
        <v>0</v>
      </c>
    </row>
    <row r="1387" spans="1:7" ht="24" customHeight="1" x14ac:dyDescent="0.2">
      <c r="A1387" s="282"/>
      <c r="C1387" s="104" t="s">
        <v>606</v>
      </c>
      <c r="D1387" s="94"/>
      <c r="E1387" s="95"/>
      <c r="G1387" s="284"/>
    </row>
    <row r="1388" spans="1:7" s="224" customFormat="1" ht="24" customHeight="1" x14ac:dyDescent="0.2">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
      <c r="A1396" s="219" t="str">
        <f t="shared" si="416"/>
        <v/>
      </c>
      <c r="B1396" s="217" t="str">
        <f t="shared" si="417"/>
        <v/>
      </c>
      <c r="C1396" s="218"/>
      <c r="D1396" s="219" t="str">
        <f t="shared" si="418"/>
        <v/>
      </c>
      <c r="E1396" s="220"/>
      <c r="F1396" s="221">
        <f t="shared" si="419"/>
        <v>0</v>
      </c>
      <c r="G1396" s="281">
        <f t="shared" si="420"/>
        <v>0</v>
      </c>
    </row>
    <row r="1397" spans="1:7" ht="24" customHeight="1" x14ac:dyDescent="0.2">
      <c r="A1397" s="285"/>
      <c r="B1397" s="94"/>
      <c r="D1397" s="94"/>
      <c r="E1397" s="95"/>
      <c r="F1397" s="268" t="s">
        <v>33</v>
      </c>
      <c r="G1397" s="283">
        <f>SUBTOTAL(9,G1388:G1396)</f>
        <v>0</v>
      </c>
    </row>
    <row r="1398" spans="1:7" ht="24" customHeight="1" x14ac:dyDescent="0.2">
      <c r="A1398" s="286"/>
      <c r="B1398" s="94"/>
      <c r="D1398" s="94"/>
      <c r="E1398" s="95"/>
      <c r="G1398" s="284"/>
    </row>
    <row r="1399" spans="1:7" ht="24" customHeight="1" x14ac:dyDescent="0.2">
      <c r="A1399" s="287" t="str">
        <f>B1357</f>
        <v>3.1.10</v>
      </c>
      <c r="B1399" s="288" t="str">
        <f>C1357</f>
        <v>Hormigones para losas</v>
      </c>
      <c r="C1399" s="101"/>
      <c r="D1399" s="101" t="s">
        <v>34</v>
      </c>
      <c r="E1399" s="102"/>
      <c r="F1399" s="290" t="s">
        <v>35</v>
      </c>
      <c r="G1399" s="289">
        <f>SUBTOTAL(9,G1362:G1398)</f>
        <v>0</v>
      </c>
    </row>
    <row r="1401" spans="1:7" ht="24" customHeight="1" x14ac:dyDescent="0.2">
      <c r="A1401" s="269" t="s">
        <v>37</v>
      </c>
      <c r="B1401" s="270"/>
      <c r="C1401" s="270"/>
      <c r="D1401" s="270"/>
      <c r="E1401" s="270"/>
      <c r="F1401" s="270"/>
      <c r="G1401" s="271"/>
    </row>
    <row r="1402" spans="1:7" ht="24" customHeight="1" x14ac:dyDescent="0.2">
      <c r="A1402" s="272" t="s">
        <v>602</v>
      </c>
      <c r="B1402" s="90" t="str">
        <f>Comitente</f>
        <v>SUBSECRETARIA DE ARQUITECTURA</v>
      </c>
      <c r="C1402" s="86"/>
      <c r="D1402" s="91"/>
      <c r="E1402" s="91"/>
      <c r="F1402" s="92"/>
      <c r="G1402" s="273"/>
    </row>
    <row r="1403" spans="1:7" ht="24" customHeight="1" x14ac:dyDescent="0.2">
      <c r="A1403" s="272" t="s">
        <v>603</v>
      </c>
      <c r="B1403" s="90">
        <f>Contratista</f>
        <v>0</v>
      </c>
      <c r="C1403" s="87"/>
      <c r="D1403" s="87"/>
      <c r="E1403" s="87"/>
      <c r="F1403" s="93"/>
      <c r="G1403" s="274"/>
    </row>
    <row r="1404" spans="1:7" ht="24" customHeight="1" x14ac:dyDescent="0.2">
      <c r="A1404" s="272" t="s">
        <v>24</v>
      </c>
      <c r="B1404" s="90" t="str">
        <f>Obra</f>
        <v>ESCUELA SECUNDARIA ULLUM</v>
      </c>
      <c r="C1404" s="87"/>
      <c r="D1404" s="87"/>
      <c r="E1404" s="87"/>
      <c r="F1404" s="93" t="s">
        <v>38</v>
      </c>
      <c r="G1404" s="275">
        <f>Fecha_Base</f>
        <v>0</v>
      </c>
    </row>
    <row r="1405" spans="1:7" ht="24" customHeight="1" x14ac:dyDescent="0.2">
      <c r="A1405" s="276" t="s">
        <v>601</v>
      </c>
      <c r="B1405" s="88" t="str">
        <f>Ubicación</f>
        <v>ULLUM - SAN JUAN</v>
      </c>
      <c r="C1405" s="88"/>
      <c r="D1405" s="94"/>
      <c r="E1405" s="95"/>
      <c r="G1405" s="277"/>
    </row>
    <row r="1406" spans="1:7" ht="24" customHeight="1" x14ac:dyDescent="0.2">
      <c r="A1406" s="276" t="s">
        <v>39</v>
      </c>
      <c r="B1406" s="97">
        <f>IFERROR(VALUE(LEFT(B1407,FIND(".",B1407)-1)),"")</f>
        <v>3</v>
      </c>
      <c r="C1406" s="89" t="str">
        <f>IFERROR(VLOOKUP(B1406,Tabla_CyP,2,FALSE),"")</f>
        <v>ESTRUCTURA RESISTENTE</v>
      </c>
      <c r="E1406" s="95"/>
      <c r="G1406" s="277"/>
    </row>
    <row r="1407" spans="1:7" ht="24" customHeight="1" x14ac:dyDescent="0.2">
      <c r="A1407" s="276" t="s">
        <v>25</v>
      </c>
      <c r="B1407" s="98" t="str">
        <f>IFERROR(VLOOKUP(COUNTIF($A$1:A1407,"ANALISIS DE PRECIOS"),Tabla_NumeroItem,2,FALSE),"")</f>
        <v>3.2.1</v>
      </c>
      <c r="C1407" s="89" t="str">
        <f>IFERROR(VLOOKUP(B1407,Tabla_CyP,2,FALSE),"")</f>
        <v>Vigas, correas, y cerramiento</v>
      </c>
      <c r="D1407" s="94"/>
      <c r="E1407" s="95"/>
      <c r="F1407" s="93" t="s">
        <v>26</v>
      </c>
      <c r="G1407" s="278" t="str">
        <f>IFERROR(VLOOKUP(B1407,Tabla_CyP,4,FALSE),"")</f>
        <v>m2</v>
      </c>
    </row>
    <row r="1408" spans="1:7" ht="24" customHeight="1" x14ac:dyDescent="0.2">
      <c r="A1408" s="276"/>
      <c r="B1408" s="88"/>
      <c r="D1408" s="94"/>
      <c r="E1408" s="95"/>
      <c r="G1408" s="277"/>
    </row>
    <row r="1409" spans="1:123" ht="24" customHeight="1" x14ac:dyDescent="0.2">
      <c r="A1409" s="331" t="s">
        <v>507</v>
      </c>
      <c r="B1409" s="332"/>
      <c r="C1409" s="333" t="s">
        <v>0</v>
      </c>
      <c r="D1409" s="333" t="s">
        <v>27</v>
      </c>
      <c r="E1409" s="335" t="s">
        <v>28</v>
      </c>
      <c r="F1409" s="337" t="s">
        <v>29</v>
      </c>
      <c r="G1409" s="337" t="s">
        <v>30</v>
      </c>
    </row>
    <row r="1410" spans="1:123" s="94" customFormat="1" ht="24" customHeight="1" x14ac:dyDescent="0.2">
      <c r="A1410" s="99" t="s">
        <v>508</v>
      </c>
      <c r="B1410" s="99" t="s">
        <v>509</v>
      </c>
      <c r="C1410" s="334"/>
      <c r="D1410" s="334"/>
      <c r="E1410" s="336"/>
      <c r="F1410" s="338"/>
      <c r="G1410" s="338"/>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
      <c r="A1411" s="279"/>
      <c r="B1411" s="100"/>
      <c r="C1411" s="138" t="s">
        <v>604</v>
      </c>
      <c r="D1411" s="101"/>
      <c r="E1411" s="102"/>
      <c r="F1411" s="103"/>
      <c r="G1411" s="280"/>
    </row>
    <row r="1412" spans="1:123" s="224" customFormat="1" ht="24" customHeight="1" x14ac:dyDescent="0.2">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
      <c r="A1425" s="219" t="str">
        <f t="shared" si="421"/>
        <v/>
      </c>
      <c r="B1425" s="217" t="str">
        <f t="shared" si="424"/>
        <v/>
      </c>
      <c r="C1425" s="218"/>
      <c r="D1425" s="219" t="str">
        <f t="shared" si="422"/>
        <v/>
      </c>
      <c r="E1425" s="220"/>
      <c r="F1425" s="222">
        <f t="shared" si="423"/>
        <v>0</v>
      </c>
      <c r="G1425" s="281">
        <f t="shared" si="425"/>
        <v>0</v>
      </c>
    </row>
    <row r="1426" spans="1:7" ht="24" customHeight="1" x14ac:dyDescent="0.2">
      <c r="A1426" s="282"/>
      <c r="D1426" s="94"/>
      <c r="E1426" s="95"/>
      <c r="F1426" s="268" t="s">
        <v>31</v>
      </c>
      <c r="G1426" s="283">
        <f>SUBTOTAL(9,G1412:G1425)</f>
        <v>0</v>
      </c>
    </row>
    <row r="1427" spans="1:7" ht="24" customHeight="1" x14ac:dyDescent="0.2">
      <c r="A1427" s="282"/>
      <c r="C1427" s="104" t="s">
        <v>605</v>
      </c>
      <c r="D1427" s="94"/>
      <c r="E1427" s="95"/>
      <c r="G1427" s="284"/>
    </row>
    <row r="1428" spans="1:7" s="224" customFormat="1" ht="24" customHeight="1" x14ac:dyDescent="0.2">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
      <c r="A1435" s="219" t="str">
        <f t="shared" si="426"/>
        <v/>
      </c>
      <c r="B1435" s="217">
        <f t="shared" si="427"/>
        <v>0</v>
      </c>
      <c r="C1435" s="218"/>
      <c r="D1435" s="219" t="str">
        <f t="shared" si="428"/>
        <v/>
      </c>
      <c r="E1435" s="220"/>
      <c r="F1435" s="221">
        <f t="shared" si="429"/>
        <v>0</v>
      </c>
      <c r="G1435" s="281">
        <f t="shared" si="430"/>
        <v>0</v>
      </c>
    </row>
    <row r="1436" spans="1:7" ht="24" customHeight="1" x14ac:dyDescent="0.2">
      <c r="A1436" s="282"/>
      <c r="D1436" s="94"/>
      <c r="E1436" s="95"/>
      <c r="F1436" s="268" t="s">
        <v>32</v>
      </c>
      <c r="G1436" s="283">
        <f>SUBTOTAL(9,G1428:G1435)</f>
        <v>0</v>
      </c>
    </row>
    <row r="1437" spans="1:7" ht="24" customHeight="1" x14ac:dyDescent="0.2">
      <c r="A1437" s="282"/>
      <c r="C1437" s="104" t="s">
        <v>606</v>
      </c>
      <c r="D1437" s="94"/>
      <c r="E1437" s="95"/>
      <c r="G1437" s="284"/>
    </row>
    <row r="1438" spans="1:7" s="224" customFormat="1" ht="24" customHeight="1" x14ac:dyDescent="0.2">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
      <c r="A1446" s="219" t="str">
        <f t="shared" si="431"/>
        <v/>
      </c>
      <c r="B1446" s="217" t="str">
        <f t="shared" si="432"/>
        <v/>
      </c>
      <c r="C1446" s="218"/>
      <c r="D1446" s="219" t="str">
        <f t="shared" si="433"/>
        <v/>
      </c>
      <c r="E1446" s="220"/>
      <c r="F1446" s="221">
        <f t="shared" si="434"/>
        <v>0</v>
      </c>
      <c r="G1446" s="281">
        <f t="shared" si="435"/>
        <v>0</v>
      </c>
    </row>
    <row r="1447" spans="1:7" ht="24" customHeight="1" x14ac:dyDescent="0.2">
      <c r="A1447" s="285"/>
      <c r="B1447" s="94"/>
      <c r="D1447" s="94"/>
      <c r="E1447" s="95"/>
      <c r="F1447" s="268" t="s">
        <v>33</v>
      </c>
      <c r="G1447" s="283">
        <f>SUBTOTAL(9,G1438:G1446)</f>
        <v>0</v>
      </c>
    </row>
    <row r="1448" spans="1:7" ht="24" customHeight="1" x14ac:dyDescent="0.2">
      <c r="A1448" s="286"/>
      <c r="B1448" s="94"/>
      <c r="D1448" s="94"/>
      <c r="E1448" s="95"/>
      <c r="G1448" s="284"/>
    </row>
    <row r="1449" spans="1:7" ht="24" customHeight="1" x14ac:dyDescent="0.2">
      <c r="A1449" s="287" t="str">
        <f>B1407</f>
        <v>3.2.1</v>
      </c>
      <c r="B1449" s="288" t="str">
        <f>C1407</f>
        <v>Vigas, correas, y cerramiento</v>
      </c>
      <c r="C1449" s="101"/>
      <c r="D1449" s="101" t="s">
        <v>34</v>
      </c>
      <c r="E1449" s="102"/>
      <c r="F1449" s="290" t="s">
        <v>35</v>
      </c>
      <c r="G1449" s="289">
        <f>SUBTOTAL(9,G1412:G1448)</f>
        <v>0</v>
      </c>
    </row>
    <row r="1451" spans="1:7" ht="24" customHeight="1" x14ac:dyDescent="0.2">
      <c r="A1451" s="269" t="s">
        <v>37</v>
      </c>
      <c r="B1451" s="270"/>
      <c r="C1451" s="270"/>
      <c r="D1451" s="270"/>
      <c r="E1451" s="270"/>
      <c r="F1451" s="270"/>
      <c r="G1451" s="271"/>
    </row>
    <row r="1452" spans="1:7" ht="24" customHeight="1" x14ac:dyDescent="0.2">
      <c r="A1452" s="272" t="s">
        <v>602</v>
      </c>
      <c r="B1452" s="90" t="str">
        <f>Comitente</f>
        <v>SUBSECRETARIA DE ARQUITECTURA</v>
      </c>
      <c r="C1452" s="86"/>
      <c r="D1452" s="91"/>
      <c r="E1452" s="91"/>
      <c r="F1452" s="92"/>
      <c r="G1452" s="273"/>
    </row>
    <row r="1453" spans="1:7" ht="24" customHeight="1" x14ac:dyDescent="0.2">
      <c r="A1453" s="272" t="s">
        <v>603</v>
      </c>
      <c r="B1453" s="90">
        <f>Contratista</f>
        <v>0</v>
      </c>
      <c r="C1453" s="87"/>
      <c r="D1453" s="87"/>
      <c r="E1453" s="87"/>
      <c r="F1453" s="93"/>
      <c r="G1453" s="274"/>
    </row>
    <row r="1454" spans="1:7" ht="24" customHeight="1" x14ac:dyDescent="0.2">
      <c r="A1454" s="272" t="s">
        <v>24</v>
      </c>
      <c r="B1454" s="90" t="str">
        <f>Obra</f>
        <v>ESCUELA SECUNDARIA ULLUM</v>
      </c>
      <c r="C1454" s="87"/>
      <c r="D1454" s="87"/>
      <c r="E1454" s="87"/>
      <c r="F1454" s="93" t="s">
        <v>38</v>
      </c>
      <c r="G1454" s="275">
        <f>Fecha_Base</f>
        <v>0</v>
      </c>
    </row>
    <row r="1455" spans="1:7" ht="24" customHeight="1" x14ac:dyDescent="0.2">
      <c r="A1455" s="276" t="s">
        <v>601</v>
      </c>
      <c r="B1455" s="88" t="str">
        <f>Ubicación</f>
        <v>ULLUM - SAN JUAN</v>
      </c>
      <c r="C1455" s="88"/>
      <c r="D1455" s="94"/>
      <c r="E1455" s="95"/>
      <c r="G1455" s="277"/>
    </row>
    <row r="1456" spans="1:7" ht="24" customHeight="1" x14ac:dyDescent="0.2">
      <c r="A1456" s="276" t="s">
        <v>39</v>
      </c>
      <c r="B1456" s="97">
        <f>IFERROR(VALUE(LEFT(B1457,FIND(".",B1457)-1)),"")</f>
        <v>3</v>
      </c>
      <c r="C1456" s="89" t="str">
        <f>IFERROR(VLOOKUP(B1456,Tabla_CyP,2,FALSE),"")</f>
        <v>ESTRUCTURA RESISTENTE</v>
      </c>
      <c r="E1456" s="95"/>
      <c r="G1456" s="277"/>
    </row>
    <row r="1457" spans="1:123" ht="24" customHeight="1" x14ac:dyDescent="0.2">
      <c r="A1457" s="276" t="s">
        <v>25</v>
      </c>
      <c r="B1457" s="98" t="str">
        <f>IFERROR(VLOOKUP(COUNTIF($A$1:A1457,"ANALISIS DE PRECIOS"),Tabla_NumeroItem,2,FALSE),"")</f>
        <v>3.2.2</v>
      </c>
      <c r="C1457" s="89" t="str">
        <f>IFERROR(VLOOKUP(B1457,Tabla_CyP,2,FALSE),"")</f>
        <v>Estructura metálica de Torre de Tanque</v>
      </c>
      <c r="D1457" s="94"/>
      <c r="E1457" s="95"/>
      <c r="F1457" s="93" t="s">
        <v>26</v>
      </c>
      <c r="G1457" s="278" t="str">
        <f>IFERROR(VLOOKUP(B1457,Tabla_CyP,4,FALSE),"")</f>
        <v>m2</v>
      </c>
    </row>
    <row r="1458" spans="1:123" ht="24" customHeight="1" x14ac:dyDescent="0.2">
      <c r="A1458" s="276"/>
      <c r="B1458" s="88"/>
      <c r="D1458" s="94"/>
      <c r="E1458" s="95"/>
      <c r="G1458" s="277"/>
    </row>
    <row r="1459" spans="1:123" ht="24" customHeight="1" x14ac:dyDescent="0.2">
      <c r="A1459" s="331" t="s">
        <v>507</v>
      </c>
      <c r="B1459" s="332"/>
      <c r="C1459" s="333" t="s">
        <v>0</v>
      </c>
      <c r="D1459" s="333" t="s">
        <v>27</v>
      </c>
      <c r="E1459" s="335" t="s">
        <v>28</v>
      </c>
      <c r="F1459" s="337" t="s">
        <v>29</v>
      </c>
      <c r="G1459" s="337" t="s">
        <v>30</v>
      </c>
    </row>
    <row r="1460" spans="1:123" s="94" customFormat="1" ht="24" customHeight="1" x14ac:dyDescent="0.2">
      <c r="A1460" s="99" t="s">
        <v>508</v>
      </c>
      <c r="B1460" s="99" t="s">
        <v>509</v>
      </c>
      <c r="C1460" s="334"/>
      <c r="D1460" s="334"/>
      <c r="E1460" s="336"/>
      <c r="F1460" s="338"/>
      <c r="G1460" s="338"/>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
      <c r="A1461" s="279"/>
      <c r="B1461" s="100"/>
      <c r="C1461" s="138" t="s">
        <v>604</v>
      </c>
      <c r="D1461" s="101"/>
      <c r="E1461" s="102"/>
      <c r="F1461" s="103"/>
      <c r="G1461" s="280"/>
    </row>
    <row r="1462" spans="1:123" s="224" customFormat="1" ht="24" customHeight="1" x14ac:dyDescent="0.2">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
      <c r="A1475" s="219" t="str">
        <f t="shared" si="436"/>
        <v/>
      </c>
      <c r="B1475" s="217" t="str">
        <f t="shared" si="439"/>
        <v/>
      </c>
      <c r="C1475" s="218"/>
      <c r="D1475" s="219" t="str">
        <f t="shared" si="437"/>
        <v/>
      </c>
      <c r="E1475" s="220"/>
      <c r="F1475" s="222">
        <f t="shared" si="438"/>
        <v>0</v>
      </c>
      <c r="G1475" s="281">
        <f t="shared" si="440"/>
        <v>0</v>
      </c>
    </row>
    <row r="1476" spans="1:7" ht="24" customHeight="1" x14ac:dyDescent="0.2">
      <c r="A1476" s="282"/>
      <c r="D1476" s="94"/>
      <c r="E1476" s="95"/>
      <c r="F1476" s="268" t="s">
        <v>31</v>
      </c>
      <c r="G1476" s="283">
        <f>SUBTOTAL(9,G1462:G1475)</f>
        <v>0</v>
      </c>
    </row>
    <row r="1477" spans="1:7" ht="24" customHeight="1" x14ac:dyDescent="0.2">
      <c r="A1477" s="282"/>
      <c r="C1477" s="104" t="s">
        <v>605</v>
      </c>
      <c r="D1477" s="94"/>
      <c r="E1477" s="95"/>
      <c r="G1477" s="284"/>
    </row>
    <row r="1478" spans="1:7" s="224" customFormat="1" ht="24" customHeight="1" x14ac:dyDescent="0.2">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
      <c r="A1485" s="219" t="str">
        <f t="shared" si="441"/>
        <v/>
      </c>
      <c r="B1485" s="217">
        <f t="shared" si="442"/>
        <v>0</v>
      </c>
      <c r="C1485" s="218"/>
      <c r="D1485" s="219" t="str">
        <f t="shared" si="443"/>
        <v/>
      </c>
      <c r="E1485" s="220"/>
      <c r="F1485" s="221">
        <f t="shared" si="444"/>
        <v>0</v>
      </c>
      <c r="G1485" s="281">
        <f t="shared" si="445"/>
        <v>0</v>
      </c>
    </row>
    <row r="1486" spans="1:7" ht="24" customHeight="1" x14ac:dyDescent="0.2">
      <c r="A1486" s="282"/>
      <c r="D1486" s="94"/>
      <c r="E1486" s="95"/>
      <c r="F1486" s="268" t="s">
        <v>32</v>
      </c>
      <c r="G1486" s="283">
        <f>SUBTOTAL(9,G1478:G1485)</f>
        <v>0</v>
      </c>
    </row>
    <row r="1487" spans="1:7" ht="24" customHeight="1" x14ac:dyDescent="0.2">
      <c r="A1487" s="282"/>
      <c r="C1487" s="104" t="s">
        <v>606</v>
      </c>
      <c r="D1487" s="94"/>
      <c r="E1487" s="95"/>
      <c r="G1487" s="284"/>
    </row>
    <row r="1488" spans="1:7" s="224" customFormat="1" ht="24" customHeight="1" x14ac:dyDescent="0.2">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
      <c r="A1496" s="219" t="str">
        <f t="shared" si="446"/>
        <v/>
      </c>
      <c r="B1496" s="217" t="str">
        <f t="shared" si="447"/>
        <v/>
      </c>
      <c r="C1496" s="218"/>
      <c r="D1496" s="219" t="str">
        <f t="shared" si="448"/>
        <v/>
      </c>
      <c r="E1496" s="220"/>
      <c r="F1496" s="221">
        <f t="shared" si="449"/>
        <v>0</v>
      </c>
      <c r="G1496" s="281">
        <f t="shared" si="450"/>
        <v>0</v>
      </c>
    </row>
    <row r="1497" spans="1:7" ht="24" customHeight="1" x14ac:dyDescent="0.2">
      <c r="A1497" s="285"/>
      <c r="B1497" s="94"/>
      <c r="D1497" s="94"/>
      <c r="E1497" s="95"/>
      <c r="F1497" s="268" t="s">
        <v>33</v>
      </c>
      <c r="G1497" s="283">
        <f>SUBTOTAL(9,G1488:G1496)</f>
        <v>0</v>
      </c>
    </row>
    <row r="1498" spans="1:7" ht="24" customHeight="1" x14ac:dyDescent="0.2">
      <c r="A1498" s="286"/>
      <c r="B1498" s="94"/>
      <c r="D1498" s="94"/>
      <c r="E1498" s="95"/>
      <c r="G1498" s="284"/>
    </row>
    <row r="1499" spans="1:7" ht="24" customHeight="1" x14ac:dyDescent="0.2">
      <c r="A1499" s="287" t="str">
        <f>B1457</f>
        <v>3.2.2</v>
      </c>
      <c r="B1499" s="288" t="str">
        <f>C1457</f>
        <v>Estructura metálica de Torre de Tanque</v>
      </c>
      <c r="C1499" s="101"/>
      <c r="D1499" s="101" t="s">
        <v>34</v>
      </c>
      <c r="E1499" s="102"/>
      <c r="F1499" s="290" t="s">
        <v>35</v>
      </c>
      <c r="G1499" s="289">
        <f>SUBTOTAL(9,G1462:G1498)</f>
        <v>0</v>
      </c>
    </row>
    <row r="1501" spans="1:7" ht="24" customHeight="1" x14ac:dyDescent="0.2">
      <c r="A1501" s="269" t="s">
        <v>37</v>
      </c>
      <c r="B1501" s="270"/>
      <c r="C1501" s="270"/>
      <c r="D1501" s="270"/>
      <c r="E1501" s="270"/>
      <c r="F1501" s="270"/>
      <c r="G1501" s="271"/>
    </row>
    <row r="1502" spans="1:7" ht="24" customHeight="1" x14ac:dyDescent="0.2">
      <c r="A1502" s="272" t="s">
        <v>602</v>
      </c>
      <c r="B1502" s="90" t="str">
        <f>Comitente</f>
        <v>SUBSECRETARIA DE ARQUITECTURA</v>
      </c>
      <c r="C1502" s="86"/>
      <c r="D1502" s="91"/>
      <c r="E1502" s="91"/>
      <c r="F1502" s="92"/>
      <c r="G1502" s="273"/>
    </row>
    <row r="1503" spans="1:7" ht="24" customHeight="1" x14ac:dyDescent="0.2">
      <c r="A1503" s="272" t="s">
        <v>603</v>
      </c>
      <c r="B1503" s="90">
        <f>Contratista</f>
        <v>0</v>
      </c>
      <c r="C1503" s="87"/>
      <c r="D1503" s="87"/>
      <c r="E1503" s="87"/>
      <c r="F1503" s="93"/>
      <c r="G1503" s="274"/>
    </row>
    <row r="1504" spans="1:7" ht="24" customHeight="1" x14ac:dyDescent="0.2">
      <c r="A1504" s="272" t="s">
        <v>24</v>
      </c>
      <c r="B1504" s="90" t="str">
        <f>Obra</f>
        <v>ESCUELA SECUNDARIA ULLUM</v>
      </c>
      <c r="C1504" s="87"/>
      <c r="D1504" s="87"/>
      <c r="E1504" s="87"/>
      <c r="F1504" s="93" t="s">
        <v>38</v>
      </c>
      <c r="G1504" s="275">
        <f>Fecha_Base</f>
        <v>0</v>
      </c>
    </row>
    <row r="1505" spans="1:123" ht="24" customHeight="1" x14ac:dyDescent="0.2">
      <c r="A1505" s="276" t="s">
        <v>601</v>
      </c>
      <c r="B1505" s="88" t="str">
        <f>Ubicación</f>
        <v>ULLUM - SAN JUAN</v>
      </c>
      <c r="C1505" s="88"/>
      <c r="D1505" s="94"/>
      <c r="E1505" s="95"/>
      <c r="G1505" s="277"/>
    </row>
    <row r="1506" spans="1:123" ht="24" customHeight="1" x14ac:dyDescent="0.2">
      <c r="A1506" s="276" t="s">
        <v>39</v>
      </c>
      <c r="B1506" s="97">
        <f>IFERROR(VALUE(LEFT(B1507,FIND(".",B1507)-1)),"")</f>
        <v>3</v>
      </c>
      <c r="C1506" s="89" t="str">
        <f>IFERROR(VLOOKUP(B1506,Tabla_CyP,2,FALSE),"")</f>
        <v>ESTRUCTURA RESISTENTE</v>
      </c>
      <c r="E1506" s="95"/>
      <c r="G1506" s="277"/>
    </row>
    <row r="1507" spans="1:123" ht="24" customHeight="1" x14ac:dyDescent="0.2">
      <c r="A1507" s="276" t="s">
        <v>25</v>
      </c>
      <c r="B1507" s="98" t="str">
        <f>IFERROR(VLOOKUP(COUNTIF($A$1:A1507,"ANALISIS DE PRECIOS"),Tabla_NumeroItem,2,FALSE),"")</f>
        <v>3.2.4</v>
      </c>
      <c r="C1507" s="89" t="str">
        <f>IFERROR(VLOOKUP(B1507,Tabla_CyP,2,FALSE),"")</f>
        <v>Pérgolas metálicas</v>
      </c>
      <c r="D1507" s="94"/>
      <c r="E1507" s="95"/>
      <c r="F1507" s="93" t="s">
        <v>26</v>
      </c>
      <c r="G1507" s="278" t="str">
        <f>IFERROR(VLOOKUP(B1507,Tabla_CyP,4,FALSE),"")</f>
        <v>m2</v>
      </c>
    </row>
    <row r="1508" spans="1:123" ht="24" customHeight="1" x14ac:dyDescent="0.2">
      <c r="A1508" s="276"/>
      <c r="B1508" s="88"/>
      <c r="D1508" s="94"/>
      <c r="E1508" s="95"/>
      <c r="G1508" s="277"/>
    </row>
    <row r="1509" spans="1:123" ht="24" customHeight="1" x14ac:dyDescent="0.2">
      <c r="A1509" s="331" t="s">
        <v>507</v>
      </c>
      <c r="B1509" s="332"/>
      <c r="C1509" s="333" t="s">
        <v>0</v>
      </c>
      <c r="D1509" s="333" t="s">
        <v>27</v>
      </c>
      <c r="E1509" s="335" t="s">
        <v>28</v>
      </c>
      <c r="F1509" s="337" t="s">
        <v>29</v>
      </c>
      <c r="G1509" s="337" t="s">
        <v>30</v>
      </c>
    </row>
    <row r="1510" spans="1:123" s="94" customFormat="1" ht="24" customHeight="1" x14ac:dyDescent="0.2">
      <c r="A1510" s="99" t="s">
        <v>508</v>
      </c>
      <c r="B1510" s="99" t="s">
        <v>509</v>
      </c>
      <c r="C1510" s="334"/>
      <c r="D1510" s="334"/>
      <c r="E1510" s="336"/>
      <c r="F1510" s="338"/>
      <c r="G1510" s="338"/>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
      <c r="A1511" s="279"/>
      <c r="B1511" s="100"/>
      <c r="C1511" s="138" t="s">
        <v>604</v>
      </c>
      <c r="D1511" s="101"/>
      <c r="E1511" s="102"/>
      <c r="F1511" s="103"/>
      <c r="G1511" s="280"/>
    </row>
    <row r="1512" spans="1:123" s="224" customFormat="1" ht="24" customHeight="1" x14ac:dyDescent="0.2">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
      <c r="A1525" s="219" t="str">
        <f t="shared" si="451"/>
        <v/>
      </c>
      <c r="B1525" s="217" t="str">
        <f t="shared" si="454"/>
        <v/>
      </c>
      <c r="C1525" s="218"/>
      <c r="D1525" s="219" t="str">
        <f t="shared" si="452"/>
        <v/>
      </c>
      <c r="E1525" s="220"/>
      <c r="F1525" s="222">
        <f t="shared" si="453"/>
        <v>0</v>
      </c>
      <c r="G1525" s="281">
        <f t="shared" si="455"/>
        <v>0</v>
      </c>
    </row>
    <row r="1526" spans="1:7" ht="24" customHeight="1" x14ac:dyDescent="0.2">
      <c r="A1526" s="282"/>
      <c r="D1526" s="94"/>
      <c r="E1526" s="95"/>
      <c r="F1526" s="268" t="s">
        <v>31</v>
      </c>
      <c r="G1526" s="283">
        <f>SUBTOTAL(9,G1512:G1525)</f>
        <v>0</v>
      </c>
    </row>
    <row r="1527" spans="1:7" ht="24" customHeight="1" x14ac:dyDescent="0.2">
      <c r="A1527" s="282"/>
      <c r="C1527" s="104" t="s">
        <v>605</v>
      </c>
      <c r="D1527" s="94"/>
      <c r="E1527" s="95"/>
      <c r="G1527" s="284"/>
    </row>
    <row r="1528" spans="1:7" s="224" customFormat="1" ht="24" customHeight="1" x14ac:dyDescent="0.2">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
      <c r="A1535" s="219" t="str">
        <f t="shared" si="456"/>
        <v/>
      </c>
      <c r="B1535" s="217">
        <f t="shared" si="457"/>
        <v>0</v>
      </c>
      <c r="C1535" s="218"/>
      <c r="D1535" s="219" t="str">
        <f t="shared" si="458"/>
        <v/>
      </c>
      <c r="E1535" s="220"/>
      <c r="F1535" s="221">
        <f t="shared" si="459"/>
        <v>0</v>
      </c>
      <c r="G1535" s="281">
        <f t="shared" si="460"/>
        <v>0</v>
      </c>
    </row>
    <row r="1536" spans="1:7" ht="24" customHeight="1" x14ac:dyDescent="0.2">
      <c r="A1536" s="282"/>
      <c r="D1536" s="94"/>
      <c r="E1536" s="95"/>
      <c r="F1536" s="268" t="s">
        <v>32</v>
      </c>
      <c r="G1536" s="283">
        <f>SUBTOTAL(9,G1528:G1535)</f>
        <v>0</v>
      </c>
    </row>
    <row r="1537" spans="1:7" ht="24" customHeight="1" x14ac:dyDescent="0.2">
      <c r="A1537" s="282"/>
      <c r="C1537" s="104" t="s">
        <v>606</v>
      </c>
      <c r="D1537" s="94"/>
      <c r="E1537" s="95"/>
      <c r="G1537" s="284"/>
    </row>
    <row r="1538" spans="1:7" s="224" customFormat="1" ht="24" customHeight="1" x14ac:dyDescent="0.2">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
      <c r="A1546" s="219" t="str">
        <f t="shared" si="461"/>
        <v/>
      </c>
      <c r="B1546" s="217" t="str">
        <f t="shared" si="462"/>
        <v/>
      </c>
      <c r="C1546" s="218"/>
      <c r="D1546" s="219" t="str">
        <f t="shared" si="463"/>
        <v/>
      </c>
      <c r="E1546" s="220"/>
      <c r="F1546" s="221">
        <f t="shared" si="464"/>
        <v>0</v>
      </c>
      <c r="G1546" s="281">
        <f t="shared" si="465"/>
        <v>0</v>
      </c>
    </row>
    <row r="1547" spans="1:7" ht="24" customHeight="1" x14ac:dyDescent="0.2">
      <c r="A1547" s="285"/>
      <c r="B1547" s="94"/>
      <c r="D1547" s="94"/>
      <c r="E1547" s="95"/>
      <c r="F1547" s="268" t="s">
        <v>33</v>
      </c>
      <c r="G1547" s="283">
        <f>SUBTOTAL(9,G1538:G1546)</f>
        <v>0</v>
      </c>
    </row>
    <row r="1548" spans="1:7" ht="24" customHeight="1" x14ac:dyDescent="0.2">
      <c r="A1548" s="286"/>
      <c r="B1548" s="94"/>
      <c r="D1548" s="94"/>
      <c r="E1548" s="95"/>
      <c r="G1548" s="284"/>
    </row>
    <row r="1549" spans="1:7" ht="24" customHeight="1" x14ac:dyDescent="0.2">
      <c r="A1549" s="287" t="str">
        <f>B1507</f>
        <v>3.2.4</v>
      </c>
      <c r="B1549" s="288" t="str">
        <f>C1507</f>
        <v>Pérgolas metálicas</v>
      </c>
      <c r="C1549" s="101"/>
      <c r="D1549" s="101" t="s">
        <v>34</v>
      </c>
      <c r="E1549" s="102"/>
      <c r="F1549" s="290" t="s">
        <v>35</v>
      </c>
      <c r="G1549" s="289">
        <f>SUBTOTAL(9,G1512:G1548)</f>
        <v>0</v>
      </c>
    </row>
    <row r="1551" spans="1:7" ht="24" customHeight="1" x14ac:dyDescent="0.2">
      <c r="A1551" s="269" t="s">
        <v>37</v>
      </c>
      <c r="B1551" s="270"/>
      <c r="C1551" s="270"/>
      <c r="D1551" s="270"/>
      <c r="E1551" s="270"/>
      <c r="F1551" s="270"/>
      <c r="G1551" s="271"/>
    </row>
    <row r="1552" spans="1:7" ht="24" customHeight="1" x14ac:dyDescent="0.2">
      <c r="A1552" s="272" t="s">
        <v>602</v>
      </c>
      <c r="B1552" s="90" t="str">
        <f>Comitente</f>
        <v>SUBSECRETARIA DE ARQUITECTURA</v>
      </c>
      <c r="C1552" s="86"/>
      <c r="D1552" s="91"/>
      <c r="E1552" s="91"/>
      <c r="F1552" s="92"/>
      <c r="G1552" s="273"/>
    </row>
    <row r="1553" spans="1:123" ht="24" customHeight="1" x14ac:dyDescent="0.2">
      <c r="A1553" s="272" t="s">
        <v>603</v>
      </c>
      <c r="B1553" s="90">
        <f>Contratista</f>
        <v>0</v>
      </c>
      <c r="C1553" s="87"/>
      <c r="D1553" s="87"/>
      <c r="E1553" s="87"/>
      <c r="F1553" s="93"/>
      <c r="G1553" s="274"/>
    </row>
    <row r="1554" spans="1:123" ht="24" customHeight="1" x14ac:dyDescent="0.2">
      <c r="A1554" s="272" t="s">
        <v>24</v>
      </c>
      <c r="B1554" s="90" t="str">
        <f>Obra</f>
        <v>ESCUELA SECUNDARIA ULLUM</v>
      </c>
      <c r="C1554" s="87"/>
      <c r="D1554" s="87"/>
      <c r="E1554" s="87"/>
      <c r="F1554" s="93" t="s">
        <v>38</v>
      </c>
      <c r="G1554" s="275">
        <f>Fecha_Base</f>
        <v>0</v>
      </c>
    </row>
    <row r="1555" spans="1:123" ht="24" customHeight="1" x14ac:dyDescent="0.2">
      <c r="A1555" s="276" t="s">
        <v>601</v>
      </c>
      <c r="B1555" s="88" t="str">
        <f>Ubicación</f>
        <v>ULLUM - SAN JUAN</v>
      </c>
      <c r="C1555" s="88"/>
      <c r="D1555" s="94"/>
      <c r="E1555" s="95"/>
      <c r="G1555" s="277"/>
    </row>
    <row r="1556" spans="1:123" ht="24" customHeight="1" x14ac:dyDescent="0.2">
      <c r="A1556" s="276" t="s">
        <v>39</v>
      </c>
      <c r="B1556" s="97">
        <f>IFERROR(VALUE(LEFT(B1557,FIND(".",B1557)-1)),"")</f>
        <v>4</v>
      </c>
      <c r="C1556" s="89" t="str">
        <f>IFERROR(VLOOKUP(B1556,Tabla_CyP,2,FALSE),"")</f>
        <v xml:space="preserve"> ALBAÑILERÍA</v>
      </c>
      <c r="E1556" s="95"/>
      <c r="G1556" s="277"/>
    </row>
    <row r="1557" spans="1:123" ht="24" customHeight="1" x14ac:dyDescent="0.2">
      <c r="A1557" s="276" t="s">
        <v>25</v>
      </c>
      <c r="B1557" s="98" t="str">
        <f>IFERROR(VLOOKUP(COUNTIF($A$1:A1557,"ANALISIS DE PRECIOS"),Tabla_NumeroItem,2,FALSE),"")</f>
        <v>4.1.3</v>
      </c>
      <c r="C1557" s="89" t="str">
        <f>IFERROR(VLOOKUP(B1557,Tabla_CyP,2,FALSE),"")</f>
        <v>Mamposterías  de 0,20 m</v>
      </c>
      <c r="D1557" s="94"/>
      <c r="E1557" s="95"/>
      <c r="F1557" s="93" t="s">
        <v>26</v>
      </c>
      <c r="G1557" s="278" t="str">
        <f>IFERROR(VLOOKUP(B1557,Tabla_CyP,4,FALSE),"")</f>
        <v>m2</v>
      </c>
    </row>
    <row r="1558" spans="1:123" ht="24" customHeight="1" x14ac:dyDescent="0.2">
      <c r="A1558" s="276"/>
      <c r="B1558" s="88"/>
      <c r="D1558" s="94"/>
      <c r="E1558" s="95"/>
      <c r="G1558" s="277"/>
    </row>
    <row r="1559" spans="1:123" ht="24" customHeight="1" x14ac:dyDescent="0.2">
      <c r="A1559" s="331" t="s">
        <v>507</v>
      </c>
      <c r="B1559" s="332"/>
      <c r="C1559" s="333" t="s">
        <v>0</v>
      </c>
      <c r="D1559" s="333" t="s">
        <v>27</v>
      </c>
      <c r="E1559" s="335" t="s">
        <v>28</v>
      </c>
      <c r="F1559" s="337" t="s">
        <v>29</v>
      </c>
      <c r="G1559" s="337" t="s">
        <v>30</v>
      </c>
    </row>
    <row r="1560" spans="1:123" s="94" customFormat="1" ht="24" customHeight="1" x14ac:dyDescent="0.2">
      <c r="A1560" s="99" t="s">
        <v>508</v>
      </c>
      <c r="B1560" s="99" t="s">
        <v>509</v>
      </c>
      <c r="C1560" s="334"/>
      <c r="D1560" s="334"/>
      <c r="E1560" s="336"/>
      <c r="F1560" s="338"/>
      <c r="G1560" s="338"/>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
      <c r="A1561" s="279"/>
      <c r="B1561" s="100"/>
      <c r="C1561" s="138" t="s">
        <v>604</v>
      </c>
      <c r="D1561" s="101"/>
      <c r="E1561" s="102"/>
      <c r="F1561" s="103"/>
      <c r="G1561" s="280"/>
    </row>
    <row r="1562" spans="1:123" s="224" customFormat="1" ht="24" customHeight="1" x14ac:dyDescent="0.2">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
      <c r="A1575" s="219" t="str">
        <f t="shared" si="466"/>
        <v/>
      </c>
      <c r="B1575" s="217" t="str">
        <f t="shared" si="469"/>
        <v/>
      </c>
      <c r="C1575" s="218"/>
      <c r="D1575" s="219" t="str">
        <f t="shared" si="467"/>
        <v/>
      </c>
      <c r="E1575" s="220"/>
      <c r="F1575" s="222">
        <f t="shared" si="468"/>
        <v>0</v>
      </c>
      <c r="G1575" s="281">
        <f t="shared" si="470"/>
        <v>0</v>
      </c>
    </row>
    <row r="1576" spans="1:7" ht="24" customHeight="1" x14ac:dyDescent="0.2">
      <c r="A1576" s="282"/>
      <c r="D1576" s="94"/>
      <c r="E1576" s="95"/>
      <c r="F1576" s="268" t="s">
        <v>31</v>
      </c>
      <c r="G1576" s="283">
        <f>SUBTOTAL(9,G1562:G1575)</f>
        <v>0</v>
      </c>
    </row>
    <row r="1577" spans="1:7" ht="24" customHeight="1" x14ac:dyDescent="0.2">
      <c r="A1577" s="282"/>
      <c r="C1577" s="104" t="s">
        <v>605</v>
      </c>
      <c r="D1577" s="94"/>
      <c r="E1577" s="95"/>
      <c r="G1577" s="284"/>
    </row>
    <row r="1578" spans="1:7" s="224" customFormat="1" ht="24" customHeight="1" x14ac:dyDescent="0.2">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
      <c r="A1585" s="219" t="str">
        <f t="shared" si="471"/>
        <v/>
      </c>
      <c r="B1585" s="217">
        <f t="shared" si="472"/>
        <v>0</v>
      </c>
      <c r="C1585" s="218"/>
      <c r="D1585" s="219" t="str">
        <f t="shared" si="473"/>
        <v/>
      </c>
      <c r="E1585" s="220"/>
      <c r="F1585" s="221">
        <f t="shared" si="474"/>
        <v>0</v>
      </c>
      <c r="G1585" s="281">
        <f t="shared" si="475"/>
        <v>0</v>
      </c>
    </row>
    <row r="1586" spans="1:7" ht="24" customHeight="1" x14ac:dyDescent="0.2">
      <c r="A1586" s="282"/>
      <c r="D1586" s="94"/>
      <c r="E1586" s="95"/>
      <c r="F1586" s="268" t="s">
        <v>32</v>
      </c>
      <c r="G1586" s="283">
        <f>SUBTOTAL(9,G1578:G1585)</f>
        <v>0</v>
      </c>
    </row>
    <row r="1587" spans="1:7" ht="24" customHeight="1" x14ac:dyDescent="0.2">
      <c r="A1587" s="282"/>
      <c r="C1587" s="104" t="s">
        <v>606</v>
      </c>
      <c r="D1587" s="94"/>
      <c r="E1587" s="95"/>
      <c r="G1587" s="284"/>
    </row>
    <row r="1588" spans="1:7" s="224" customFormat="1" ht="24" customHeight="1" x14ac:dyDescent="0.2">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
      <c r="A1596" s="219" t="str">
        <f t="shared" si="476"/>
        <v/>
      </c>
      <c r="B1596" s="217" t="str">
        <f t="shared" si="477"/>
        <v/>
      </c>
      <c r="C1596" s="218"/>
      <c r="D1596" s="219" t="str">
        <f t="shared" si="478"/>
        <v/>
      </c>
      <c r="E1596" s="220"/>
      <c r="F1596" s="221">
        <f t="shared" si="479"/>
        <v>0</v>
      </c>
      <c r="G1596" s="281">
        <f t="shared" si="480"/>
        <v>0</v>
      </c>
    </row>
    <row r="1597" spans="1:7" ht="24" customHeight="1" x14ac:dyDescent="0.2">
      <c r="A1597" s="285"/>
      <c r="B1597" s="94"/>
      <c r="D1597" s="94"/>
      <c r="E1597" s="95"/>
      <c r="F1597" s="268" t="s">
        <v>33</v>
      </c>
      <c r="G1597" s="283">
        <f>SUBTOTAL(9,G1588:G1596)</f>
        <v>0</v>
      </c>
    </row>
    <row r="1598" spans="1:7" ht="24" customHeight="1" x14ac:dyDescent="0.2">
      <c r="A1598" s="286"/>
      <c r="B1598" s="94"/>
      <c r="D1598" s="94"/>
      <c r="E1598" s="95"/>
      <c r="G1598" s="284"/>
    </row>
    <row r="1599" spans="1:7" ht="24" customHeight="1" x14ac:dyDescent="0.2">
      <c r="A1599" s="287" t="str">
        <f>B1557</f>
        <v>4.1.3</v>
      </c>
      <c r="B1599" s="288" t="str">
        <f>C1557</f>
        <v>Mamposterías  de 0,20 m</v>
      </c>
      <c r="C1599" s="101"/>
      <c r="D1599" s="101" t="s">
        <v>34</v>
      </c>
      <c r="E1599" s="102"/>
      <c r="F1599" s="290" t="s">
        <v>35</v>
      </c>
      <c r="G1599" s="289">
        <f>SUBTOTAL(9,G1562:G1598)</f>
        <v>0</v>
      </c>
    </row>
    <row r="1601" spans="1:123" ht="24" customHeight="1" x14ac:dyDescent="0.2">
      <c r="A1601" s="269" t="s">
        <v>37</v>
      </c>
      <c r="B1601" s="270"/>
      <c r="C1601" s="270"/>
      <c r="D1601" s="270"/>
      <c r="E1601" s="270"/>
      <c r="F1601" s="270"/>
      <c r="G1601" s="271"/>
    </row>
    <row r="1602" spans="1:123" ht="24" customHeight="1" x14ac:dyDescent="0.2">
      <c r="A1602" s="272" t="s">
        <v>602</v>
      </c>
      <c r="B1602" s="90" t="str">
        <f>Comitente</f>
        <v>SUBSECRETARIA DE ARQUITECTURA</v>
      </c>
      <c r="C1602" s="86"/>
      <c r="D1602" s="91"/>
      <c r="E1602" s="91"/>
      <c r="F1602" s="92"/>
      <c r="G1602" s="273"/>
    </row>
    <row r="1603" spans="1:123" ht="24" customHeight="1" x14ac:dyDescent="0.2">
      <c r="A1603" s="272" t="s">
        <v>603</v>
      </c>
      <c r="B1603" s="90">
        <f>Contratista</f>
        <v>0</v>
      </c>
      <c r="C1603" s="87"/>
      <c r="D1603" s="87"/>
      <c r="E1603" s="87"/>
      <c r="F1603" s="93"/>
      <c r="G1603" s="274"/>
    </row>
    <row r="1604" spans="1:123" ht="24" customHeight="1" x14ac:dyDescent="0.2">
      <c r="A1604" s="272" t="s">
        <v>24</v>
      </c>
      <c r="B1604" s="90" t="str">
        <f>Obra</f>
        <v>ESCUELA SECUNDARIA ULLUM</v>
      </c>
      <c r="C1604" s="87"/>
      <c r="D1604" s="87"/>
      <c r="E1604" s="87"/>
      <c r="F1604" s="93" t="s">
        <v>38</v>
      </c>
      <c r="G1604" s="275">
        <f>Fecha_Base</f>
        <v>0</v>
      </c>
    </row>
    <row r="1605" spans="1:123" ht="24" customHeight="1" x14ac:dyDescent="0.2">
      <c r="A1605" s="276" t="s">
        <v>601</v>
      </c>
      <c r="B1605" s="88" t="str">
        <f>Ubicación</f>
        <v>ULLUM - SAN JUAN</v>
      </c>
      <c r="C1605" s="88"/>
      <c r="D1605" s="94"/>
      <c r="E1605" s="95"/>
      <c r="G1605" s="277"/>
    </row>
    <row r="1606" spans="1:123" ht="24" customHeight="1" x14ac:dyDescent="0.2">
      <c r="A1606" s="276" t="s">
        <v>39</v>
      </c>
      <c r="B1606" s="97">
        <f>IFERROR(VALUE(LEFT(B1607,FIND(".",B1607)-1)),"")</f>
        <v>4</v>
      </c>
      <c r="C1606" s="89" t="str">
        <f>IFERROR(VLOOKUP(B1606,Tabla_CyP,2,FALSE),"")</f>
        <v xml:space="preserve"> ALBAÑILERÍA</v>
      </c>
      <c r="E1606" s="95"/>
      <c r="G1606" s="277"/>
    </row>
    <row r="1607" spans="1:123" ht="24" customHeight="1" x14ac:dyDescent="0.2">
      <c r="A1607" s="276" t="s">
        <v>25</v>
      </c>
      <c r="B1607" s="98" t="str">
        <f>IFERROR(VLOOKUP(COUNTIF($A$1:A1607,"ANALISIS DE PRECIOS"),Tabla_NumeroItem,2,FALSE),"")</f>
        <v>4.2.2</v>
      </c>
      <c r="C1607" s="89" t="str">
        <f>IFERROR(VLOOKUP(B1607,Tabla_CyP,2,FALSE),"")</f>
        <v>De Hormigón Armado</v>
      </c>
      <c r="D1607" s="94"/>
      <c r="E1607" s="95"/>
      <c r="F1607" s="93" t="s">
        <v>26</v>
      </c>
      <c r="G1607" s="278" t="str">
        <f>IFERROR(VLOOKUP(B1607,Tabla_CyP,4,FALSE),"")</f>
        <v>m2</v>
      </c>
    </row>
    <row r="1608" spans="1:123" ht="24" customHeight="1" x14ac:dyDescent="0.2">
      <c r="A1608" s="276"/>
      <c r="B1608" s="88"/>
      <c r="D1608" s="94"/>
      <c r="E1608" s="95"/>
      <c r="G1608" s="277"/>
    </row>
    <row r="1609" spans="1:123" ht="24" customHeight="1" x14ac:dyDescent="0.2">
      <c r="A1609" s="331" t="s">
        <v>507</v>
      </c>
      <c r="B1609" s="332"/>
      <c r="C1609" s="333" t="s">
        <v>0</v>
      </c>
      <c r="D1609" s="333" t="s">
        <v>27</v>
      </c>
      <c r="E1609" s="335" t="s">
        <v>28</v>
      </c>
      <c r="F1609" s="337" t="s">
        <v>29</v>
      </c>
      <c r="G1609" s="337" t="s">
        <v>30</v>
      </c>
    </row>
    <row r="1610" spans="1:123" s="94" customFormat="1" ht="24" customHeight="1" x14ac:dyDescent="0.2">
      <c r="A1610" s="99" t="s">
        <v>508</v>
      </c>
      <c r="B1610" s="99" t="s">
        <v>509</v>
      </c>
      <c r="C1610" s="334"/>
      <c r="D1610" s="334"/>
      <c r="E1610" s="336"/>
      <c r="F1610" s="338"/>
      <c r="G1610" s="338"/>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
      <c r="A1611" s="279"/>
      <c r="B1611" s="100"/>
      <c r="C1611" s="138" t="s">
        <v>604</v>
      </c>
      <c r="D1611" s="101"/>
      <c r="E1611" s="102"/>
      <c r="F1611" s="103"/>
      <c r="G1611" s="280"/>
    </row>
    <row r="1612" spans="1:123" s="224" customFormat="1" ht="24" customHeight="1" x14ac:dyDescent="0.2">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
      <c r="A1625" s="219" t="str">
        <f t="shared" si="481"/>
        <v/>
      </c>
      <c r="B1625" s="217" t="str">
        <f t="shared" si="484"/>
        <v/>
      </c>
      <c r="C1625" s="218"/>
      <c r="D1625" s="219" t="str">
        <f t="shared" si="482"/>
        <v/>
      </c>
      <c r="E1625" s="220"/>
      <c r="F1625" s="222">
        <f t="shared" si="483"/>
        <v>0</v>
      </c>
      <c r="G1625" s="281">
        <f t="shared" si="485"/>
        <v>0</v>
      </c>
    </row>
    <row r="1626" spans="1:7" ht="24" customHeight="1" x14ac:dyDescent="0.2">
      <c r="A1626" s="282"/>
      <c r="D1626" s="94"/>
      <c r="E1626" s="95"/>
      <c r="F1626" s="268" t="s">
        <v>31</v>
      </c>
      <c r="G1626" s="283">
        <f>SUBTOTAL(9,G1612:G1625)</f>
        <v>0</v>
      </c>
    </row>
    <row r="1627" spans="1:7" ht="24" customHeight="1" x14ac:dyDescent="0.2">
      <c r="A1627" s="282"/>
      <c r="C1627" s="104" t="s">
        <v>605</v>
      </c>
      <c r="D1627" s="94"/>
      <c r="E1627" s="95"/>
      <c r="G1627" s="284"/>
    </row>
    <row r="1628" spans="1:7" s="224" customFormat="1" ht="24" customHeight="1" x14ac:dyDescent="0.2">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
      <c r="A1635" s="219" t="str">
        <f t="shared" si="486"/>
        <v/>
      </c>
      <c r="B1635" s="217">
        <f t="shared" si="487"/>
        <v>0</v>
      </c>
      <c r="C1635" s="218"/>
      <c r="D1635" s="219" t="str">
        <f t="shared" si="488"/>
        <v/>
      </c>
      <c r="E1635" s="220"/>
      <c r="F1635" s="221">
        <f t="shared" si="489"/>
        <v>0</v>
      </c>
      <c r="G1635" s="281">
        <f t="shared" si="490"/>
        <v>0</v>
      </c>
    </row>
    <row r="1636" spans="1:7" ht="24" customHeight="1" x14ac:dyDescent="0.2">
      <c r="A1636" s="282"/>
      <c r="D1636" s="94"/>
      <c r="E1636" s="95"/>
      <c r="F1636" s="268" t="s">
        <v>32</v>
      </c>
      <c r="G1636" s="283">
        <f>SUBTOTAL(9,G1628:G1635)</f>
        <v>0</v>
      </c>
    </row>
    <row r="1637" spans="1:7" ht="24" customHeight="1" x14ac:dyDescent="0.2">
      <c r="A1637" s="282"/>
      <c r="C1637" s="104" t="s">
        <v>606</v>
      </c>
      <c r="D1637" s="94"/>
      <c r="E1637" s="95"/>
      <c r="G1637" s="284"/>
    </row>
    <row r="1638" spans="1:7" s="224" customFormat="1" ht="24" customHeight="1" x14ac:dyDescent="0.2">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
      <c r="A1646" s="219" t="str">
        <f t="shared" si="491"/>
        <v/>
      </c>
      <c r="B1646" s="217" t="str">
        <f t="shared" si="492"/>
        <v/>
      </c>
      <c r="C1646" s="218"/>
      <c r="D1646" s="219" t="str">
        <f t="shared" si="493"/>
        <v/>
      </c>
      <c r="E1646" s="220"/>
      <c r="F1646" s="221">
        <f t="shared" si="494"/>
        <v>0</v>
      </c>
      <c r="G1646" s="281">
        <f t="shared" si="495"/>
        <v>0</v>
      </c>
    </row>
    <row r="1647" spans="1:7" ht="24" customHeight="1" x14ac:dyDescent="0.2">
      <c r="A1647" s="285"/>
      <c r="B1647" s="94"/>
      <c r="D1647" s="94"/>
      <c r="E1647" s="95"/>
      <c r="F1647" s="268" t="s">
        <v>33</v>
      </c>
      <c r="G1647" s="283">
        <f>SUBTOTAL(9,G1638:G1646)</f>
        <v>0</v>
      </c>
    </row>
    <row r="1648" spans="1:7" ht="24" customHeight="1" x14ac:dyDescent="0.2">
      <c r="A1648" s="286"/>
      <c r="B1648" s="94"/>
      <c r="D1648" s="94"/>
      <c r="E1648" s="95"/>
      <c r="G1648" s="284"/>
    </row>
    <row r="1649" spans="1:123" ht="24" customHeight="1" x14ac:dyDescent="0.2">
      <c r="A1649" s="287" t="str">
        <f>B1607</f>
        <v>4.2.2</v>
      </c>
      <c r="B1649" s="288" t="str">
        <f>C1607</f>
        <v>De Hormigón Armado</v>
      </c>
      <c r="C1649" s="101"/>
      <c r="D1649" s="101" t="s">
        <v>34</v>
      </c>
      <c r="E1649" s="102"/>
      <c r="F1649" s="290" t="s">
        <v>35</v>
      </c>
      <c r="G1649" s="289">
        <f>SUBTOTAL(9,G1612:G1648)</f>
        <v>0</v>
      </c>
    </row>
    <row r="1651" spans="1:123" ht="24" customHeight="1" x14ac:dyDescent="0.2">
      <c r="A1651" s="269" t="s">
        <v>37</v>
      </c>
      <c r="B1651" s="270"/>
      <c r="C1651" s="270"/>
      <c r="D1651" s="270"/>
      <c r="E1651" s="270"/>
      <c r="F1651" s="270"/>
      <c r="G1651" s="271"/>
    </row>
    <row r="1652" spans="1:123" ht="24" customHeight="1" x14ac:dyDescent="0.2">
      <c r="A1652" s="272" t="s">
        <v>602</v>
      </c>
      <c r="B1652" s="90" t="str">
        <f>Comitente</f>
        <v>SUBSECRETARIA DE ARQUITECTURA</v>
      </c>
      <c r="C1652" s="86"/>
      <c r="D1652" s="91"/>
      <c r="E1652" s="91"/>
      <c r="F1652" s="92"/>
      <c r="G1652" s="273"/>
    </row>
    <row r="1653" spans="1:123" ht="24" customHeight="1" x14ac:dyDescent="0.2">
      <c r="A1653" s="272" t="s">
        <v>603</v>
      </c>
      <c r="B1653" s="90">
        <f>Contratista</f>
        <v>0</v>
      </c>
      <c r="C1653" s="87"/>
      <c r="D1653" s="87"/>
      <c r="E1653" s="87"/>
      <c r="F1653" s="93"/>
      <c r="G1653" s="274"/>
    </row>
    <row r="1654" spans="1:123" ht="24" customHeight="1" x14ac:dyDescent="0.2">
      <c r="A1654" s="272" t="s">
        <v>24</v>
      </c>
      <c r="B1654" s="90" t="str">
        <f>Obra</f>
        <v>ESCUELA SECUNDARIA ULLUM</v>
      </c>
      <c r="C1654" s="87"/>
      <c r="D1654" s="87"/>
      <c r="E1654" s="87"/>
      <c r="F1654" s="93" t="s">
        <v>38</v>
      </c>
      <c r="G1654" s="275">
        <f>Fecha_Base</f>
        <v>0</v>
      </c>
    </row>
    <row r="1655" spans="1:123" ht="24" customHeight="1" x14ac:dyDescent="0.2">
      <c r="A1655" s="276" t="s">
        <v>601</v>
      </c>
      <c r="B1655" s="88" t="str">
        <f>Ubicación</f>
        <v>ULLUM - SAN JUAN</v>
      </c>
      <c r="C1655" s="88"/>
      <c r="D1655" s="94"/>
      <c r="E1655" s="95"/>
      <c r="G1655" s="277"/>
    </row>
    <row r="1656" spans="1:123" ht="24" customHeight="1" x14ac:dyDescent="0.2">
      <c r="A1656" s="276" t="s">
        <v>39</v>
      </c>
      <c r="B1656" s="97">
        <f>IFERROR(VALUE(LEFT(B1657,FIND(".",B1657)-1)),"")</f>
        <v>4</v>
      </c>
      <c r="C1656" s="89" t="str">
        <f>IFERROR(VLOOKUP(B1656,Tabla_CyP,2,FALSE),"")</f>
        <v xml:space="preserve"> ALBAÑILERÍA</v>
      </c>
      <c r="E1656" s="95"/>
      <c r="G1656" s="277"/>
    </row>
    <row r="1657" spans="1:123" ht="24" customHeight="1" x14ac:dyDescent="0.2">
      <c r="A1657" s="276" t="s">
        <v>25</v>
      </c>
      <c r="B1657" s="98" t="str">
        <f>IFERROR(VLOOKUP(COUNTIF($A$1:A1657,"ANALISIS DE PRECIOS"),Tabla_NumeroItem,2,FALSE),"")</f>
        <v>4.4.1</v>
      </c>
      <c r="C1657" s="89" t="str">
        <f>IFERROR(VLOOKUP(B1657,Tabla_CyP,2,FALSE),"")</f>
        <v>Capa Aisladora Horizontal y Vertical</v>
      </c>
      <c r="D1657" s="94"/>
      <c r="E1657" s="95"/>
      <c r="F1657" s="93" t="s">
        <v>26</v>
      </c>
      <c r="G1657" s="278" t="str">
        <f>IFERROR(VLOOKUP(B1657,Tabla_CyP,4,FALSE),"")</f>
        <v>m2</v>
      </c>
    </row>
    <row r="1658" spans="1:123" ht="24" customHeight="1" x14ac:dyDescent="0.2">
      <c r="A1658" s="276"/>
      <c r="B1658" s="88"/>
      <c r="D1658" s="94"/>
      <c r="E1658" s="95"/>
      <c r="G1658" s="277"/>
    </row>
    <row r="1659" spans="1:123" ht="24" customHeight="1" x14ac:dyDescent="0.2">
      <c r="A1659" s="331" t="s">
        <v>507</v>
      </c>
      <c r="B1659" s="332"/>
      <c r="C1659" s="333" t="s">
        <v>0</v>
      </c>
      <c r="D1659" s="333" t="s">
        <v>27</v>
      </c>
      <c r="E1659" s="335" t="s">
        <v>28</v>
      </c>
      <c r="F1659" s="337" t="s">
        <v>29</v>
      </c>
      <c r="G1659" s="337" t="s">
        <v>30</v>
      </c>
    </row>
    <row r="1660" spans="1:123" s="94" customFormat="1" ht="24" customHeight="1" x14ac:dyDescent="0.2">
      <c r="A1660" s="99" t="s">
        <v>508</v>
      </c>
      <c r="B1660" s="99" t="s">
        <v>509</v>
      </c>
      <c r="C1660" s="334"/>
      <c r="D1660" s="334"/>
      <c r="E1660" s="336"/>
      <c r="F1660" s="338"/>
      <c r="G1660" s="338"/>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
      <c r="A1661" s="279"/>
      <c r="B1661" s="100"/>
      <c r="C1661" s="138" t="s">
        <v>604</v>
      </c>
      <c r="D1661" s="101"/>
      <c r="E1661" s="102"/>
      <c r="F1661" s="103"/>
      <c r="G1661" s="280"/>
    </row>
    <row r="1662" spans="1:123" s="224" customFormat="1" ht="24" customHeight="1" x14ac:dyDescent="0.2">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
      <c r="A1675" s="219" t="str">
        <f t="shared" si="496"/>
        <v/>
      </c>
      <c r="B1675" s="217" t="str">
        <f t="shared" si="499"/>
        <v/>
      </c>
      <c r="C1675" s="218"/>
      <c r="D1675" s="219" t="str">
        <f t="shared" si="497"/>
        <v/>
      </c>
      <c r="E1675" s="220"/>
      <c r="F1675" s="222">
        <f t="shared" si="498"/>
        <v>0</v>
      </c>
      <c r="G1675" s="281">
        <f t="shared" si="500"/>
        <v>0</v>
      </c>
    </row>
    <row r="1676" spans="1:7" ht="24" customHeight="1" x14ac:dyDescent="0.2">
      <c r="A1676" s="282"/>
      <c r="D1676" s="94"/>
      <c r="E1676" s="95"/>
      <c r="F1676" s="268" t="s">
        <v>31</v>
      </c>
      <c r="G1676" s="283">
        <f>SUBTOTAL(9,G1662:G1675)</f>
        <v>0</v>
      </c>
    </row>
    <row r="1677" spans="1:7" ht="24" customHeight="1" x14ac:dyDescent="0.2">
      <c r="A1677" s="282"/>
      <c r="C1677" s="104" t="s">
        <v>605</v>
      </c>
      <c r="D1677" s="94"/>
      <c r="E1677" s="95"/>
      <c r="G1677" s="284"/>
    </row>
    <row r="1678" spans="1:7" s="224" customFormat="1" ht="24" customHeight="1" x14ac:dyDescent="0.2">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
      <c r="A1685" s="219" t="str">
        <f t="shared" si="501"/>
        <v/>
      </c>
      <c r="B1685" s="217">
        <f t="shared" si="502"/>
        <v>0</v>
      </c>
      <c r="C1685" s="218"/>
      <c r="D1685" s="219" t="str">
        <f t="shared" si="503"/>
        <v/>
      </c>
      <c r="E1685" s="220"/>
      <c r="F1685" s="221">
        <f t="shared" si="504"/>
        <v>0</v>
      </c>
      <c r="G1685" s="281">
        <f t="shared" si="505"/>
        <v>0</v>
      </c>
    </row>
    <row r="1686" spans="1:7" ht="24" customHeight="1" x14ac:dyDescent="0.2">
      <c r="A1686" s="282"/>
      <c r="D1686" s="94"/>
      <c r="E1686" s="95"/>
      <c r="F1686" s="268" t="s">
        <v>32</v>
      </c>
      <c r="G1686" s="283">
        <f>SUBTOTAL(9,G1678:G1685)</f>
        <v>0</v>
      </c>
    </row>
    <row r="1687" spans="1:7" ht="24" customHeight="1" x14ac:dyDescent="0.2">
      <c r="A1687" s="282"/>
      <c r="C1687" s="104" t="s">
        <v>606</v>
      </c>
      <c r="D1687" s="94"/>
      <c r="E1687" s="95"/>
      <c r="G1687" s="284"/>
    </row>
    <row r="1688" spans="1:7" s="224" customFormat="1" ht="24" customHeight="1" x14ac:dyDescent="0.2">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
      <c r="A1696" s="219" t="str">
        <f t="shared" si="506"/>
        <v/>
      </c>
      <c r="B1696" s="217" t="str">
        <f t="shared" si="507"/>
        <v/>
      </c>
      <c r="C1696" s="218"/>
      <c r="D1696" s="219" t="str">
        <f t="shared" si="508"/>
        <v/>
      </c>
      <c r="E1696" s="220"/>
      <c r="F1696" s="221">
        <f t="shared" si="509"/>
        <v>0</v>
      </c>
      <c r="G1696" s="281">
        <f t="shared" si="510"/>
        <v>0</v>
      </c>
    </row>
    <row r="1697" spans="1:123" ht="24" customHeight="1" x14ac:dyDescent="0.2">
      <c r="A1697" s="285"/>
      <c r="B1697" s="94"/>
      <c r="D1697" s="94"/>
      <c r="E1697" s="95"/>
      <c r="F1697" s="268" t="s">
        <v>33</v>
      </c>
      <c r="G1697" s="283">
        <f>SUBTOTAL(9,G1688:G1696)</f>
        <v>0</v>
      </c>
    </row>
    <row r="1698" spans="1:123" ht="24" customHeight="1" x14ac:dyDescent="0.2">
      <c r="A1698" s="286"/>
      <c r="B1698" s="94"/>
      <c r="D1698" s="94"/>
      <c r="E1698" s="95"/>
      <c r="G1698" s="284"/>
    </row>
    <row r="1699" spans="1:123" ht="24" customHeight="1" x14ac:dyDescent="0.2">
      <c r="A1699" s="287" t="str">
        <f>B1657</f>
        <v>4.4.1</v>
      </c>
      <c r="B1699" s="288" t="str">
        <f>C1657</f>
        <v>Capa Aisladora Horizontal y Vertical</v>
      </c>
      <c r="C1699" s="101"/>
      <c r="D1699" s="101" t="s">
        <v>34</v>
      </c>
      <c r="E1699" s="102"/>
      <c r="F1699" s="290" t="s">
        <v>35</v>
      </c>
      <c r="G1699" s="289">
        <f>SUBTOTAL(9,G1662:G1698)</f>
        <v>0</v>
      </c>
    </row>
    <row r="1701" spans="1:123" ht="24" customHeight="1" x14ac:dyDescent="0.2">
      <c r="A1701" s="269" t="s">
        <v>37</v>
      </c>
      <c r="B1701" s="270"/>
      <c r="C1701" s="270"/>
      <c r="D1701" s="270"/>
      <c r="E1701" s="270"/>
      <c r="F1701" s="270"/>
      <c r="G1701" s="271"/>
    </row>
    <row r="1702" spans="1:123" ht="24" customHeight="1" x14ac:dyDescent="0.2">
      <c r="A1702" s="272" t="s">
        <v>602</v>
      </c>
      <c r="B1702" s="90" t="str">
        <f>Comitente</f>
        <v>SUBSECRETARIA DE ARQUITECTURA</v>
      </c>
      <c r="C1702" s="86"/>
      <c r="D1702" s="91"/>
      <c r="E1702" s="91"/>
      <c r="F1702" s="92"/>
      <c r="G1702" s="273"/>
    </row>
    <row r="1703" spans="1:123" ht="24" customHeight="1" x14ac:dyDescent="0.2">
      <c r="A1703" s="272" t="s">
        <v>603</v>
      </c>
      <c r="B1703" s="90">
        <f>Contratista</f>
        <v>0</v>
      </c>
      <c r="C1703" s="87"/>
      <c r="D1703" s="87"/>
      <c r="E1703" s="87"/>
      <c r="F1703" s="93"/>
      <c r="G1703" s="274"/>
    </row>
    <row r="1704" spans="1:123" ht="24" customHeight="1" x14ac:dyDescent="0.2">
      <c r="A1704" s="272" t="s">
        <v>24</v>
      </c>
      <c r="B1704" s="90" t="str">
        <f>Obra</f>
        <v>ESCUELA SECUNDARIA ULLUM</v>
      </c>
      <c r="C1704" s="87"/>
      <c r="D1704" s="87"/>
      <c r="E1704" s="87"/>
      <c r="F1704" s="93" t="s">
        <v>38</v>
      </c>
      <c r="G1704" s="275">
        <f>Fecha_Base</f>
        <v>0</v>
      </c>
    </row>
    <row r="1705" spans="1:123" ht="24" customHeight="1" x14ac:dyDescent="0.2">
      <c r="A1705" s="276" t="s">
        <v>601</v>
      </c>
      <c r="B1705" s="88" t="str">
        <f>Ubicación</f>
        <v>ULLUM - SAN JUAN</v>
      </c>
      <c r="C1705" s="88"/>
      <c r="D1705" s="94"/>
      <c r="E1705" s="95"/>
      <c r="G1705" s="277"/>
    </row>
    <row r="1706" spans="1:123" ht="24" customHeight="1" x14ac:dyDescent="0.2">
      <c r="A1706" s="276" t="s">
        <v>39</v>
      </c>
      <c r="B1706" s="97">
        <f>IFERROR(VALUE(LEFT(B1707,FIND(".",B1707)-1)),"")</f>
        <v>4</v>
      </c>
      <c r="C1706" s="89" t="str">
        <f>IFERROR(VLOOKUP(B1706,Tabla_CyP,2,FALSE),"")</f>
        <v xml:space="preserve"> ALBAÑILERÍA</v>
      </c>
      <c r="E1706" s="95"/>
      <c r="G1706" s="277"/>
    </row>
    <row r="1707" spans="1:123" ht="24" customHeight="1" x14ac:dyDescent="0.2">
      <c r="A1707" s="276" t="s">
        <v>25</v>
      </c>
      <c r="B1707" s="98" t="str">
        <f>IFERROR(VLOOKUP(COUNTIF($A$1:A1707,"ANALISIS DE PRECIOS"),Tabla_NumeroItem,2,FALSE),"")</f>
        <v>4.5.1</v>
      </c>
      <c r="C1707" s="89" t="str">
        <f>IFERROR(VLOOKUP(B1707,Tabla_CyP,2,FALSE),"")</f>
        <v>Jaharro a la cal  interior y exterior</v>
      </c>
      <c r="D1707" s="94"/>
      <c r="E1707" s="95"/>
      <c r="F1707" s="93" t="s">
        <v>26</v>
      </c>
      <c r="G1707" s="278" t="str">
        <f>IFERROR(VLOOKUP(B1707,Tabla_CyP,4,FALSE),"")</f>
        <v>m2</v>
      </c>
    </row>
    <row r="1708" spans="1:123" ht="24" customHeight="1" x14ac:dyDescent="0.2">
      <c r="A1708" s="276"/>
      <c r="B1708" s="88"/>
      <c r="D1708" s="94"/>
      <c r="E1708" s="95"/>
      <c r="G1708" s="277"/>
    </row>
    <row r="1709" spans="1:123" ht="24" customHeight="1" x14ac:dyDescent="0.2">
      <c r="A1709" s="331" t="s">
        <v>507</v>
      </c>
      <c r="B1709" s="332"/>
      <c r="C1709" s="333" t="s">
        <v>0</v>
      </c>
      <c r="D1709" s="333" t="s">
        <v>27</v>
      </c>
      <c r="E1709" s="335" t="s">
        <v>28</v>
      </c>
      <c r="F1709" s="337" t="s">
        <v>29</v>
      </c>
      <c r="G1709" s="337" t="s">
        <v>30</v>
      </c>
    </row>
    <row r="1710" spans="1:123" s="94" customFormat="1" ht="24" customHeight="1" x14ac:dyDescent="0.2">
      <c r="A1710" s="99" t="s">
        <v>508</v>
      </c>
      <c r="B1710" s="99" t="s">
        <v>509</v>
      </c>
      <c r="C1710" s="334"/>
      <c r="D1710" s="334"/>
      <c r="E1710" s="336"/>
      <c r="F1710" s="338"/>
      <c r="G1710" s="338"/>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
      <c r="A1711" s="279"/>
      <c r="B1711" s="100"/>
      <c r="C1711" s="138" t="s">
        <v>604</v>
      </c>
      <c r="D1711" s="101"/>
      <c r="E1711" s="102"/>
      <c r="F1711" s="103"/>
      <c r="G1711" s="280"/>
    </row>
    <row r="1712" spans="1:123" s="224" customFormat="1" ht="24" customHeight="1" x14ac:dyDescent="0.2">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
      <c r="A1725" s="219" t="str">
        <f t="shared" si="511"/>
        <v/>
      </c>
      <c r="B1725" s="217" t="str">
        <f t="shared" si="514"/>
        <v/>
      </c>
      <c r="C1725" s="218"/>
      <c r="D1725" s="219" t="str">
        <f t="shared" si="512"/>
        <v/>
      </c>
      <c r="E1725" s="220"/>
      <c r="F1725" s="222">
        <f t="shared" si="513"/>
        <v>0</v>
      </c>
      <c r="G1725" s="281">
        <f t="shared" si="515"/>
        <v>0</v>
      </c>
    </row>
    <row r="1726" spans="1:7" ht="24" customHeight="1" x14ac:dyDescent="0.2">
      <c r="A1726" s="282"/>
      <c r="D1726" s="94"/>
      <c r="E1726" s="95"/>
      <c r="F1726" s="268" t="s">
        <v>31</v>
      </c>
      <c r="G1726" s="283">
        <f>SUBTOTAL(9,G1712:G1725)</f>
        <v>0</v>
      </c>
    </row>
    <row r="1727" spans="1:7" ht="24" customHeight="1" x14ac:dyDescent="0.2">
      <c r="A1727" s="282"/>
      <c r="C1727" s="104" t="s">
        <v>605</v>
      </c>
      <c r="D1727" s="94"/>
      <c r="E1727" s="95"/>
      <c r="G1727" s="284"/>
    </row>
    <row r="1728" spans="1:7" s="224" customFormat="1" ht="24" customHeight="1" x14ac:dyDescent="0.2">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
      <c r="A1735" s="219" t="str">
        <f t="shared" si="516"/>
        <v/>
      </c>
      <c r="B1735" s="217">
        <f t="shared" si="517"/>
        <v>0</v>
      </c>
      <c r="C1735" s="218"/>
      <c r="D1735" s="219" t="str">
        <f t="shared" si="518"/>
        <v/>
      </c>
      <c r="E1735" s="220"/>
      <c r="F1735" s="221">
        <f t="shared" si="519"/>
        <v>0</v>
      </c>
      <c r="G1735" s="281">
        <f t="shared" si="520"/>
        <v>0</v>
      </c>
    </row>
    <row r="1736" spans="1:7" ht="24" customHeight="1" x14ac:dyDescent="0.2">
      <c r="A1736" s="282"/>
      <c r="D1736" s="94"/>
      <c r="E1736" s="95"/>
      <c r="F1736" s="268" t="s">
        <v>32</v>
      </c>
      <c r="G1736" s="283">
        <f>SUBTOTAL(9,G1728:G1735)</f>
        <v>0</v>
      </c>
    </row>
    <row r="1737" spans="1:7" ht="24" customHeight="1" x14ac:dyDescent="0.2">
      <c r="A1737" s="282"/>
      <c r="C1737" s="104" t="s">
        <v>606</v>
      </c>
      <c r="D1737" s="94"/>
      <c r="E1737" s="95"/>
      <c r="G1737" s="284"/>
    </row>
    <row r="1738" spans="1:7" s="224" customFormat="1" ht="24" customHeight="1" x14ac:dyDescent="0.2">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
      <c r="A1746" s="219" t="str">
        <f t="shared" si="521"/>
        <v/>
      </c>
      <c r="B1746" s="217" t="str">
        <f t="shared" si="522"/>
        <v/>
      </c>
      <c r="C1746" s="218"/>
      <c r="D1746" s="219" t="str">
        <f t="shared" si="523"/>
        <v/>
      </c>
      <c r="E1746" s="220"/>
      <c r="F1746" s="221">
        <f t="shared" si="524"/>
        <v>0</v>
      </c>
      <c r="G1746" s="281">
        <f t="shared" si="525"/>
        <v>0</v>
      </c>
    </row>
    <row r="1747" spans="1:123" ht="24" customHeight="1" x14ac:dyDescent="0.2">
      <c r="A1747" s="285"/>
      <c r="B1747" s="94"/>
      <c r="D1747" s="94"/>
      <c r="E1747" s="95"/>
      <c r="F1747" s="268" t="s">
        <v>33</v>
      </c>
      <c r="G1747" s="283">
        <f>SUBTOTAL(9,G1738:G1746)</f>
        <v>0</v>
      </c>
    </row>
    <row r="1748" spans="1:123" ht="24" customHeight="1" x14ac:dyDescent="0.2">
      <c r="A1748" s="286"/>
      <c r="B1748" s="94"/>
      <c r="D1748" s="94"/>
      <c r="E1748" s="95"/>
      <c r="G1748" s="284"/>
    </row>
    <row r="1749" spans="1:123" ht="24" customHeight="1" x14ac:dyDescent="0.2">
      <c r="A1749" s="287" t="str">
        <f>B1707</f>
        <v>4.5.1</v>
      </c>
      <c r="B1749" s="288" t="str">
        <f>C1707</f>
        <v>Jaharro a la cal  interior y exterior</v>
      </c>
      <c r="C1749" s="101"/>
      <c r="D1749" s="101" t="s">
        <v>34</v>
      </c>
      <c r="E1749" s="102"/>
      <c r="F1749" s="290" t="s">
        <v>35</v>
      </c>
      <c r="G1749" s="289">
        <f>SUBTOTAL(9,G1712:G1748)</f>
        <v>0</v>
      </c>
    </row>
    <row r="1751" spans="1:123" ht="24" customHeight="1" x14ac:dyDescent="0.2">
      <c r="A1751" s="269" t="s">
        <v>37</v>
      </c>
      <c r="B1751" s="270"/>
      <c r="C1751" s="270"/>
      <c r="D1751" s="270"/>
      <c r="E1751" s="270"/>
      <c r="F1751" s="270"/>
      <c r="G1751" s="271"/>
    </row>
    <row r="1752" spans="1:123" ht="24" customHeight="1" x14ac:dyDescent="0.2">
      <c r="A1752" s="272" t="s">
        <v>602</v>
      </c>
      <c r="B1752" s="90" t="str">
        <f>Comitente</f>
        <v>SUBSECRETARIA DE ARQUITECTURA</v>
      </c>
      <c r="C1752" s="86"/>
      <c r="D1752" s="91"/>
      <c r="E1752" s="91"/>
      <c r="F1752" s="92"/>
      <c r="G1752" s="273"/>
    </row>
    <row r="1753" spans="1:123" ht="24" customHeight="1" x14ac:dyDescent="0.2">
      <c r="A1753" s="272" t="s">
        <v>603</v>
      </c>
      <c r="B1753" s="90">
        <f>Contratista</f>
        <v>0</v>
      </c>
      <c r="C1753" s="87"/>
      <c r="D1753" s="87"/>
      <c r="E1753" s="87"/>
      <c r="F1753" s="93"/>
      <c r="G1753" s="274"/>
    </row>
    <row r="1754" spans="1:123" ht="24" customHeight="1" x14ac:dyDescent="0.2">
      <c r="A1754" s="272" t="s">
        <v>24</v>
      </c>
      <c r="B1754" s="90" t="str">
        <f>Obra</f>
        <v>ESCUELA SECUNDARIA ULLUM</v>
      </c>
      <c r="C1754" s="87"/>
      <c r="D1754" s="87"/>
      <c r="E1754" s="87"/>
      <c r="F1754" s="93" t="s">
        <v>38</v>
      </c>
      <c r="G1754" s="275">
        <f>Fecha_Base</f>
        <v>0</v>
      </c>
    </row>
    <row r="1755" spans="1:123" ht="24" customHeight="1" x14ac:dyDescent="0.2">
      <c r="A1755" s="276" t="s">
        <v>601</v>
      </c>
      <c r="B1755" s="88" t="str">
        <f>Ubicación</f>
        <v>ULLUM - SAN JUAN</v>
      </c>
      <c r="C1755" s="88"/>
      <c r="D1755" s="94"/>
      <c r="E1755" s="95"/>
      <c r="G1755" s="277"/>
    </row>
    <row r="1756" spans="1:123" ht="24" customHeight="1" x14ac:dyDescent="0.2">
      <c r="A1756" s="276" t="s">
        <v>39</v>
      </c>
      <c r="B1756" s="97">
        <f>IFERROR(VALUE(LEFT(B1757,FIND(".",B1757)-1)),"")</f>
        <v>4</v>
      </c>
      <c r="C1756" s="89" t="str">
        <f>IFERROR(VLOOKUP(B1756,Tabla_CyP,2,FALSE),"")</f>
        <v xml:space="preserve"> ALBAÑILERÍA</v>
      </c>
      <c r="E1756" s="95"/>
      <c r="G1756" s="277"/>
    </row>
    <row r="1757" spans="1:123" ht="24" customHeight="1" x14ac:dyDescent="0.2">
      <c r="A1757" s="276" t="s">
        <v>25</v>
      </c>
      <c r="B1757" s="98" t="str">
        <f>IFERROR(VLOOKUP(COUNTIF($A$1:A1757,"ANALISIS DE PRECIOS"),Tabla_NumeroItem,2,FALSE),"")</f>
        <v>4.5.2</v>
      </c>
      <c r="C1757" s="89" t="str">
        <f>IFERROR(VLOOKUP(B1757,Tabla_CyP,2,FALSE),"")</f>
        <v>Revoque  impermeable</v>
      </c>
      <c r="D1757" s="94"/>
      <c r="E1757" s="95"/>
      <c r="F1757" s="93" t="s">
        <v>26</v>
      </c>
      <c r="G1757" s="278" t="str">
        <f>IFERROR(VLOOKUP(B1757,Tabla_CyP,4,FALSE),"")</f>
        <v>m2</v>
      </c>
    </row>
    <row r="1758" spans="1:123" ht="24" customHeight="1" x14ac:dyDescent="0.2">
      <c r="A1758" s="276"/>
      <c r="B1758" s="88"/>
      <c r="D1758" s="94"/>
      <c r="E1758" s="95"/>
      <c r="G1758" s="277"/>
    </row>
    <row r="1759" spans="1:123" ht="24" customHeight="1" x14ac:dyDescent="0.2">
      <c r="A1759" s="331" t="s">
        <v>507</v>
      </c>
      <c r="B1759" s="332"/>
      <c r="C1759" s="333" t="s">
        <v>0</v>
      </c>
      <c r="D1759" s="333" t="s">
        <v>27</v>
      </c>
      <c r="E1759" s="335" t="s">
        <v>28</v>
      </c>
      <c r="F1759" s="337" t="s">
        <v>29</v>
      </c>
      <c r="G1759" s="337" t="s">
        <v>30</v>
      </c>
    </row>
    <row r="1760" spans="1:123" s="94" customFormat="1" ht="24" customHeight="1" x14ac:dyDescent="0.2">
      <c r="A1760" s="99" t="s">
        <v>508</v>
      </c>
      <c r="B1760" s="99" t="s">
        <v>509</v>
      </c>
      <c r="C1760" s="334"/>
      <c r="D1760" s="334"/>
      <c r="E1760" s="336"/>
      <c r="F1760" s="338"/>
      <c r="G1760" s="338"/>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
      <c r="A1761" s="279"/>
      <c r="B1761" s="100"/>
      <c r="C1761" s="138" t="s">
        <v>604</v>
      </c>
      <c r="D1761" s="101"/>
      <c r="E1761" s="102"/>
      <c r="F1761" s="103"/>
      <c r="G1761" s="280"/>
    </row>
    <row r="1762" spans="1:7" s="224" customFormat="1" ht="24" customHeight="1" x14ac:dyDescent="0.2">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
      <c r="A1775" s="219" t="str">
        <f t="shared" si="526"/>
        <v/>
      </c>
      <c r="B1775" s="217" t="str">
        <f t="shared" si="529"/>
        <v/>
      </c>
      <c r="C1775" s="218"/>
      <c r="D1775" s="219" t="str">
        <f t="shared" si="527"/>
        <v/>
      </c>
      <c r="E1775" s="220"/>
      <c r="F1775" s="222">
        <f t="shared" si="528"/>
        <v>0</v>
      </c>
      <c r="G1775" s="281">
        <f t="shared" si="530"/>
        <v>0</v>
      </c>
    </row>
    <row r="1776" spans="1:7" ht="24" customHeight="1" x14ac:dyDescent="0.2">
      <c r="A1776" s="282"/>
      <c r="D1776" s="94"/>
      <c r="E1776" s="95"/>
      <c r="F1776" s="268" t="s">
        <v>31</v>
      </c>
      <c r="G1776" s="283">
        <f>SUBTOTAL(9,G1762:G1775)</f>
        <v>0</v>
      </c>
    </row>
    <row r="1777" spans="1:7" ht="24" customHeight="1" x14ac:dyDescent="0.2">
      <c r="A1777" s="282"/>
      <c r="C1777" s="104" t="s">
        <v>605</v>
      </c>
      <c r="D1777" s="94"/>
      <c r="E1777" s="95"/>
      <c r="G1777" s="284"/>
    </row>
    <row r="1778" spans="1:7" s="224" customFormat="1" ht="24" customHeight="1" x14ac:dyDescent="0.2">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
      <c r="A1785" s="219" t="str">
        <f t="shared" si="531"/>
        <v/>
      </c>
      <c r="B1785" s="217">
        <f t="shared" si="532"/>
        <v>0</v>
      </c>
      <c r="C1785" s="218"/>
      <c r="D1785" s="219" t="str">
        <f t="shared" si="533"/>
        <v/>
      </c>
      <c r="E1785" s="220"/>
      <c r="F1785" s="221">
        <f t="shared" si="534"/>
        <v>0</v>
      </c>
      <c r="G1785" s="281">
        <f t="shared" si="535"/>
        <v>0</v>
      </c>
    </row>
    <row r="1786" spans="1:7" ht="24" customHeight="1" x14ac:dyDescent="0.2">
      <c r="A1786" s="282"/>
      <c r="D1786" s="94"/>
      <c r="E1786" s="95"/>
      <c r="F1786" s="268" t="s">
        <v>32</v>
      </c>
      <c r="G1786" s="283">
        <f>SUBTOTAL(9,G1778:G1785)</f>
        <v>0</v>
      </c>
    </row>
    <row r="1787" spans="1:7" ht="24" customHeight="1" x14ac:dyDescent="0.2">
      <c r="A1787" s="282"/>
      <c r="C1787" s="104" t="s">
        <v>606</v>
      </c>
      <c r="D1787" s="94"/>
      <c r="E1787" s="95"/>
      <c r="G1787" s="284"/>
    </row>
    <row r="1788" spans="1:7" s="224" customFormat="1" ht="24" customHeight="1" x14ac:dyDescent="0.2">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
      <c r="A1796" s="219" t="str">
        <f t="shared" si="536"/>
        <v/>
      </c>
      <c r="B1796" s="217" t="str">
        <f t="shared" si="537"/>
        <v/>
      </c>
      <c r="C1796" s="218"/>
      <c r="D1796" s="219" t="str">
        <f t="shared" si="538"/>
        <v/>
      </c>
      <c r="E1796" s="220"/>
      <c r="F1796" s="221">
        <f t="shared" si="539"/>
        <v>0</v>
      </c>
      <c r="G1796" s="281">
        <f t="shared" si="540"/>
        <v>0</v>
      </c>
    </row>
    <row r="1797" spans="1:7" ht="24" customHeight="1" x14ac:dyDescent="0.2">
      <c r="A1797" s="285"/>
      <c r="B1797" s="94"/>
      <c r="D1797" s="94"/>
      <c r="E1797" s="95"/>
      <c r="F1797" s="268" t="s">
        <v>33</v>
      </c>
      <c r="G1797" s="283">
        <f>SUBTOTAL(9,G1788:G1796)</f>
        <v>0</v>
      </c>
    </row>
    <row r="1798" spans="1:7" ht="24" customHeight="1" x14ac:dyDescent="0.2">
      <c r="A1798" s="286"/>
      <c r="B1798" s="94"/>
      <c r="D1798" s="94"/>
      <c r="E1798" s="95"/>
      <c r="G1798" s="284"/>
    </row>
    <row r="1799" spans="1:7" ht="24" customHeight="1" x14ac:dyDescent="0.2">
      <c r="A1799" s="287" t="str">
        <f>B1757</f>
        <v>4.5.2</v>
      </c>
      <c r="B1799" s="288" t="str">
        <f>C1757</f>
        <v>Revoque  impermeable</v>
      </c>
      <c r="C1799" s="101"/>
      <c r="D1799" s="101" t="s">
        <v>34</v>
      </c>
      <c r="E1799" s="102"/>
      <c r="F1799" s="290" t="s">
        <v>35</v>
      </c>
      <c r="G1799" s="289">
        <f>SUBTOTAL(9,G1762:G1798)</f>
        <v>0</v>
      </c>
    </row>
    <row r="1801" spans="1:7" ht="24" customHeight="1" x14ac:dyDescent="0.2">
      <c r="A1801" s="269" t="s">
        <v>37</v>
      </c>
      <c r="B1801" s="270"/>
      <c r="C1801" s="270"/>
      <c r="D1801" s="270"/>
      <c r="E1801" s="270"/>
      <c r="F1801" s="270"/>
      <c r="G1801" s="271"/>
    </row>
    <row r="1802" spans="1:7" ht="24" customHeight="1" x14ac:dyDescent="0.2">
      <c r="A1802" s="272" t="s">
        <v>602</v>
      </c>
      <c r="B1802" s="90" t="str">
        <f>Comitente</f>
        <v>SUBSECRETARIA DE ARQUITECTURA</v>
      </c>
      <c r="C1802" s="86"/>
      <c r="D1802" s="91"/>
      <c r="E1802" s="91"/>
      <c r="F1802" s="92"/>
      <c r="G1802" s="273"/>
    </row>
    <row r="1803" spans="1:7" ht="24" customHeight="1" x14ac:dyDescent="0.2">
      <c r="A1803" s="272" t="s">
        <v>603</v>
      </c>
      <c r="B1803" s="90">
        <f>Contratista</f>
        <v>0</v>
      </c>
      <c r="C1803" s="87"/>
      <c r="D1803" s="87"/>
      <c r="E1803" s="87"/>
      <c r="F1803" s="93"/>
      <c r="G1803" s="274"/>
    </row>
    <row r="1804" spans="1:7" ht="24" customHeight="1" x14ac:dyDescent="0.2">
      <c r="A1804" s="272" t="s">
        <v>24</v>
      </c>
      <c r="B1804" s="90" t="str">
        <f>Obra</f>
        <v>ESCUELA SECUNDARIA ULLUM</v>
      </c>
      <c r="C1804" s="87"/>
      <c r="D1804" s="87"/>
      <c r="E1804" s="87"/>
      <c r="F1804" s="93" t="s">
        <v>38</v>
      </c>
      <c r="G1804" s="275">
        <f>Fecha_Base</f>
        <v>0</v>
      </c>
    </row>
    <row r="1805" spans="1:7" ht="24" customHeight="1" x14ac:dyDescent="0.2">
      <c r="A1805" s="276" t="s">
        <v>601</v>
      </c>
      <c r="B1805" s="88" t="str">
        <f>Ubicación</f>
        <v>ULLUM - SAN JUAN</v>
      </c>
      <c r="C1805" s="88"/>
      <c r="D1805" s="94"/>
      <c r="E1805" s="95"/>
      <c r="G1805" s="277"/>
    </row>
    <row r="1806" spans="1:7" ht="24" customHeight="1" x14ac:dyDescent="0.2">
      <c r="A1806" s="276" t="s">
        <v>39</v>
      </c>
      <c r="B1806" s="97">
        <f>IFERROR(VALUE(LEFT(B1807,FIND(".",B1807)-1)),"")</f>
        <v>4</v>
      </c>
      <c r="C1806" s="89" t="str">
        <f>IFERROR(VLOOKUP(B1806,Tabla_CyP,2,FALSE),"")</f>
        <v xml:space="preserve"> ALBAÑILERÍA</v>
      </c>
      <c r="E1806" s="95"/>
      <c r="G1806" s="277"/>
    </row>
    <row r="1807" spans="1:7" ht="24" customHeight="1" x14ac:dyDescent="0.2">
      <c r="A1807" s="276" t="s">
        <v>25</v>
      </c>
      <c r="B1807" s="98" t="str">
        <f>IFERROR(VLOOKUP(COUNTIF($A$1:A1807,"ANALISIS DE PRECIOS"),Tabla_NumeroItem,2,FALSE),"")</f>
        <v>4.5.3</v>
      </c>
      <c r="C1807" s="89" t="str">
        <f>IFERROR(VLOOKUP(B1807,Tabla_CyP,2,FALSE),"")</f>
        <v>Jaharro bajo revestimiento</v>
      </c>
      <c r="D1807" s="94"/>
      <c r="E1807" s="95"/>
      <c r="F1807" s="93" t="s">
        <v>26</v>
      </c>
      <c r="G1807" s="278" t="str">
        <f>IFERROR(VLOOKUP(B1807,Tabla_CyP,4,FALSE),"")</f>
        <v>m2</v>
      </c>
    </row>
    <row r="1808" spans="1:7" ht="24" customHeight="1" x14ac:dyDescent="0.2">
      <c r="A1808" s="276"/>
      <c r="B1808" s="88"/>
      <c r="D1808" s="94"/>
      <c r="E1808" s="95"/>
      <c r="G1808" s="277"/>
    </row>
    <row r="1809" spans="1:123" ht="24" customHeight="1" x14ac:dyDescent="0.2">
      <c r="A1809" s="331" t="s">
        <v>507</v>
      </c>
      <c r="B1809" s="332"/>
      <c r="C1809" s="333" t="s">
        <v>0</v>
      </c>
      <c r="D1809" s="333" t="s">
        <v>27</v>
      </c>
      <c r="E1809" s="335" t="s">
        <v>28</v>
      </c>
      <c r="F1809" s="337" t="s">
        <v>29</v>
      </c>
      <c r="G1809" s="337" t="s">
        <v>30</v>
      </c>
    </row>
    <row r="1810" spans="1:123" s="94" customFormat="1" ht="24" customHeight="1" x14ac:dyDescent="0.2">
      <c r="A1810" s="99" t="s">
        <v>508</v>
      </c>
      <c r="B1810" s="99" t="s">
        <v>509</v>
      </c>
      <c r="C1810" s="334"/>
      <c r="D1810" s="334"/>
      <c r="E1810" s="336"/>
      <c r="F1810" s="338"/>
      <c r="G1810" s="338"/>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
      <c r="A1811" s="279"/>
      <c r="B1811" s="100"/>
      <c r="C1811" s="138" t="s">
        <v>604</v>
      </c>
      <c r="D1811" s="101"/>
      <c r="E1811" s="102"/>
      <c r="F1811" s="103"/>
      <c r="G1811" s="280"/>
    </row>
    <row r="1812" spans="1:123" s="224" customFormat="1" ht="24" customHeight="1" x14ac:dyDescent="0.2">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
      <c r="A1825" s="219" t="str">
        <f t="shared" si="541"/>
        <v/>
      </c>
      <c r="B1825" s="217" t="str">
        <f t="shared" si="544"/>
        <v/>
      </c>
      <c r="C1825" s="218"/>
      <c r="D1825" s="219" t="str">
        <f t="shared" si="542"/>
        <v/>
      </c>
      <c r="E1825" s="220"/>
      <c r="F1825" s="222">
        <f t="shared" si="543"/>
        <v>0</v>
      </c>
      <c r="G1825" s="281">
        <f t="shared" si="545"/>
        <v>0</v>
      </c>
    </row>
    <row r="1826" spans="1:7" ht="24" customHeight="1" x14ac:dyDescent="0.2">
      <c r="A1826" s="282"/>
      <c r="D1826" s="94"/>
      <c r="E1826" s="95"/>
      <c r="F1826" s="268" t="s">
        <v>31</v>
      </c>
      <c r="G1826" s="283">
        <f>SUBTOTAL(9,G1812:G1825)</f>
        <v>0</v>
      </c>
    </row>
    <row r="1827" spans="1:7" ht="24" customHeight="1" x14ac:dyDescent="0.2">
      <c r="A1827" s="282"/>
      <c r="C1827" s="104" t="s">
        <v>605</v>
      </c>
      <c r="D1827" s="94"/>
      <c r="E1827" s="95"/>
      <c r="G1827" s="284"/>
    </row>
    <row r="1828" spans="1:7" s="224" customFormat="1" ht="24" customHeight="1" x14ac:dyDescent="0.2">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
      <c r="A1835" s="219" t="str">
        <f t="shared" si="546"/>
        <v/>
      </c>
      <c r="B1835" s="217">
        <f t="shared" si="547"/>
        <v>0</v>
      </c>
      <c r="C1835" s="218"/>
      <c r="D1835" s="219" t="str">
        <f t="shared" si="548"/>
        <v/>
      </c>
      <c r="E1835" s="220"/>
      <c r="F1835" s="221">
        <f t="shared" si="549"/>
        <v>0</v>
      </c>
      <c r="G1835" s="281">
        <f t="shared" si="550"/>
        <v>0</v>
      </c>
    </row>
    <row r="1836" spans="1:7" ht="24" customHeight="1" x14ac:dyDescent="0.2">
      <c r="A1836" s="282"/>
      <c r="D1836" s="94"/>
      <c r="E1836" s="95"/>
      <c r="F1836" s="268" t="s">
        <v>32</v>
      </c>
      <c r="G1836" s="283">
        <f>SUBTOTAL(9,G1828:G1835)</f>
        <v>0</v>
      </c>
    </row>
    <row r="1837" spans="1:7" ht="24" customHeight="1" x14ac:dyDescent="0.2">
      <c r="A1837" s="282"/>
      <c r="C1837" s="104" t="s">
        <v>606</v>
      </c>
      <c r="D1837" s="94"/>
      <c r="E1837" s="95"/>
      <c r="G1837" s="284"/>
    </row>
    <row r="1838" spans="1:7" s="224" customFormat="1" ht="24" customHeight="1" x14ac:dyDescent="0.2">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
      <c r="A1846" s="219" t="str">
        <f t="shared" si="551"/>
        <v/>
      </c>
      <c r="B1846" s="217" t="str">
        <f t="shared" si="552"/>
        <v/>
      </c>
      <c r="C1846" s="218"/>
      <c r="D1846" s="219" t="str">
        <f t="shared" si="553"/>
        <v/>
      </c>
      <c r="E1846" s="220"/>
      <c r="F1846" s="221">
        <f t="shared" si="554"/>
        <v>0</v>
      </c>
      <c r="G1846" s="281">
        <f t="shared" si="555"/>
        <v>0</v>
      </c>
    </row>
    <row r="1847" spans="1:7" ht="24" customHeight="1" x14ac:dyDescent="0.2">
      <c r="A1847" s="285"/>
      <c r="B1847" s="94"/>
      <c r="D1847" s="94"/>
      <c r="E1847" s="95"/>
      <c r="F1847" s="268" t="s">
        <v>33</v>
      </c>
      <c r="G1847" s="283">
        <f>SUBTOTAL(9,G1838:G1846)</f>
        <v>0</v>
      </c>
    </row>
    <row r="1848" spans="1:7" ht="24" customHeight="1" x14ac:dyDescent="0.2">
      <c r="A1848" s="286"/>
      <c r="B1848" s="94"/>
      <c r="D1848" s="94"/>
      <c r="E1848" s="95"/>
      <c r="G1848" s="284"/>
    </row>
    <row r="1849" spans="1:7" ht="24" customHeight="1" x14ac:dyDescent="0.2">
      <c r="A1849" s="287" t="str">
        <f>B1807</f>
        <v>4.5.3</v>
      </c>
      <c r="B1849" s="288" t="str">
        <f>C1807</f>
        <v>Jaharro bajo revestimiento</v>
      </c>
      <c r="C1849" s="101"/>
      <c r="D1849" s="101" t="s">
        <v>34</v>
      </c>
      <c r="E1849" s="102"/>
      <c r="F1849" s="290" t="s">
        <v>35</v>
      </c>
      <c r="G1849" s="289">
        <f>SUBTOTAL(9,G1812:G1848)</f>
        <v>0</v>
      </c>
    </row>
    <row r="1851" spans="1:7" ht="24" customHeight="1" x14ac:dyDescent="0.2">
      <c r="A1851" s="269" t="s">
        <v>37</v>
      </c>
      <c r="B1851" s="270"/>
      <c r="C1851" s="270"/>
      <c r="D1851" s="270"/>
      <c r="E1851" s="270"/>
      <c r="F1851" s="270"/>
      <c r="G1851" s="271"/>
    </row>
    <row r="1852" spans="1:7" ht="24" customHeight="1" x14ac:dyDescent="0.2">
      <c r="A1852" s="272" t="s">
        <v>602</v>
      </c>
      <c r="B1852" s="90" t="str">
        <f>Comitente</f>
        <v>SUBSECRETARIA DE ARQUITECTURA</v>
      </c>
      <c r="C1852" s="86"/>
      <c r="D1852" s="91"/>
      <c r="E1852" s="91"/>
      <c r="F1852" s="92"/>
      <c r="G1852" s="273"/>
    </row>
    <row r="1853" spans="1:7" ht="24" customHeight="1" x14ac:dyDescent="0.2">
      <c r="A1853" s="272" t="s">
        <v>603</v>
      </c>
      <c r="B1853" s="90">
        <f>Contratista</f>
        <v>0</v>
      </c>
      <c r="C1853" s="87"/>
      <c r="D1853" s="87"/>
      <c r="E1853" s="87"/>
      <c r="F1853" s="93"/>
      <c r="G1853" s="274"/>
    </row>
    <row r="1854" spans="1:7" ht="24" customHeight="1" x14ac:dyDescent="0.2">
      <c r="A1854" s="272" t="s">
        <v>24</v>
      </c>
      <c r="B1854" s="90" t="str">
        <f>Obra</f>
        <v>ESCUELA SECUNDARIA ULLUM</v>
      </c>
      <c r="C1854" s="87"/>
      <c r="D1854" s="87"/>
      <c r="E1854" s="87"/>
      <c r="F1854" s="93" t="s">
        <v>38</v>
      </c>
      <c r="G1854" s="275">
        <f>Fecha_Base</f>
        <v>0</v>
      </c>
    </row>
    <row r="1855" spans="1:7" ht="24" customHeight="1" x14ac:dyDescent="0.2">
      <c r="A1855" s="276" t="s">
        <v>601</v>
      </c>
      <c r="B1855" s="88" t="str">
        <f>Ubicación</f>
        <v>ULLUM - SAN JUAN</v>
      </c>
      <c r="C1855" s="88"/>
      <c r="D1855" s="94"/>
      <c r="E1855" s="95"/>
      <c r="G1855" s="277"/>
    </row>
    <row r="1856" spans="1:7" ht="24" customHeight="1" x14ac:dyDescent="0.2">
      <c r="A1856" s="276" t="s">
        <v>39</v>
      </c>
      <c r="B1856" s="97">
        <f>IFERROR(VALUE(LEFT(B1857,FIND(".",B1857)-1)),"")</f>
        <v>4</v>
      </c>
      <c r="C1856" s="89" t="str">
        <f>IFERROR(VLOOKUP(B1856,Tabla_CyP,2,FALSE),"")</f>
        <v xml:space="preserve"> ALBAÑILERÍA</v>
      </c>
      <c r="E1856" s="95"/>
      <c r="G1856" s="277"/>
    </row>
    <row r="1857" spans="1:123" ht="24" customHeight="1" x14ac:dyDescent="0.2">
      <c r="A1857" s="276" t="s">
        <v>25</v>
      </c>
      <c r="B1857" s="98" t="str">
        <f>IFERROR(VLOOKUP(COUNTIF($A$1:A1857,"ANALISIS DE PRECIOS"),Tabla_NumeroItem,2,FALSE),"")</f>
        <v>4.5.4</v>
      </c>
      <c r="C1857" s="89" t="str">
        <f>IFERROR(VLOOKUP(B1857,Tabla_CyP,2,FALSE),"")</f>
        <v>Enlucidos</v>
      </c>
      <c r="D1857" s="94"/>
      <c r="E1857" s="95"/>
      <c r="F1857" s="93" t="s">
        <v>26</v>
      </c>
      <c r="G1857" s="278" t="str">
        <f>IFERROR(VLOOKUP(B1857,Tabla_CyP,4,FALSE),"")</f>
        <v>m2</v>
      </c>
    </row>
    <row r="1858" spans="1:123" ht="24" customHeight="1" x14ac:dyDescent="0.2">
      <c r="A1858" s="276"/>
      <c r="B1858" s="88"/>
      <c r="D1858" s="94"/>
      <c r="E1858" s="95"/>
      <c r="G1858" s="277"/>
    </row>
    <row r="1859" spans="1:123" ht="24" customHeight="1" x14ac:dyDescent="0.2">
      <c r="A1859" s="331" t="s">
        <v>507</v>
      </c>
      <c r="B1859" s="332"/>
      <c r="C1859" s="333" t="s">
        <v>0</v>
      </c>
      <c r="D1859" s="333" t="s">
        <v>27</v>
      </c>
      <c r="E1859" s="335" t="s">
        <v>28</v>
      </c>
      <c r="F1859" s="337" t="s">
        <v>29</v>
      </c>
      <c r="G1859" s="337" t="s">
        <v>30</v>
      </c>
    </row>
    <row r="1860" spans="1:123" s="94" customFormat="1" ht="24" customHeight="1" x14ac:dyDescent="0.2">
      <c r="A1860" s="99" t="s">
        <v>508</v>
      </c>
      <c r="B1860" s="99" t="s">
        <v>509</v>
      </c>
      <c r="C1860" s="334"/>
      <c r="D1860" s="334"/>
      <c r="E1860" s="336"/>
      <c r="F1860" s="338"/>
      <c r="G1860" s="338"/>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
      <c r="A1861" s="279"/>
      <c r="B1861" s="100"/>
      <c r="C1861" s="138" t="s">
        <v>604</v>
      </c>
      <c r="D1861" s="101"/>
      <c r="E1861" s="102"/>
      <c r="F1861" s="103"/>
      <c r="G1861" s="280"/>
    </row>
    <row r="1862" spans="1:123" s="224" customFormat="1" ht="24" customHeight="1" x14ac:dyDescent="0.2">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
      <c r="A1875" s="219" t="str">
        <f t="shared" si="556"/>
        <v/>
      </c>
      <c r="B1875" s="217" t="str">
        <f t="shared" si="559"/>
        <v/>
      </c>
      <c r="C1875" s="218"/>
      <c r="D1875" s="219" t="str">
        <f t="shared" si="557"/>
        <v/>
      </c>
      <c r="E1875" s="220"/>
      <c r="F1875" s="222">
        <f t="shared" si="558"/>
        <v>0</v>
      </c>
      <c r="G1875" s="281">
        <f t="shared" si="560"/>
        <v>0</v>
      </c>
    </row>
    <row r="1876" spans="1:7" ht="24" customHeight="1" x14ac:dyDescent="0.2">
      <c r="A1876" s="282"/>
      <c r="D1876" s="94"/>
      <c r="E1876" s="95"/>
      <c r="F1876" s="268" t="s">
        <v>31</v>
      </c>
      <c r="G1876" s="283">
        <f>SUBTOTAL(9,G1862:G1875)</f>
        <v>0</v>
      </c>
    </row>
    <row r="1877" spans="1:7" ht="24" customHeight="1" x14ac:dyDescent="0.2">
      <c r="A1877" s="282"/>
      <c r="C1877" s="104" t="s">
        <v>605</v>
      </c>
      <c r="D1877" s="94"/>
      <c r="E1877" s="95"/>
      <c r="G1877" s="284"/>
    </row>
    <row r="1878" spans="1:7" s="224" customFormat="1" ht="24" customHeight="1" x14ac:dyDescent="0.2">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
      <c r="A1885" s="219" t="str">
        <f t="shared" si="561"/>
        <v/>
      </c>
      <c r="B1885" s="217">
        <f t="shared" si="562"/>
        <v>0</v>
      </c>
      <c r="C1885" s="218"/>
      <c r="D1885" s="219" t="str">
        <f t="shared" si="563"/>
        <v/>
      </c>
      <c r="E1885" s="220"/>
      <c r="F1885" s="221">
        <f t="shared" si="564"/>
        <v>0</v>
      </c>
      <c r="G1885" s="281">
        <f t="shared" si="565"/>
        <v>0</v>
      </c>
    </row>
    <row r="1886" spans="1:7" ht="24" customHeight="1" x14ac:dyDescent="0.2">
      <c r="A1886" s="282"/>
      <c r="D1886" s="94"/>
      <c r="E1886" s="95"/>
      <c r="F1886" s="268" t="s">
        <v>32</v>
      </c>
      <c r="G1886" s="283">
        <f>SUBTOTAL(9,G1878:G1885)</f>
        <v>0</v>
      </c>
    </row>
    <row r="1887" spans="1:7" ht="24" customHeight="1" x14ac:dyDescent="0.2">
      <c r="A1887" s="282"/>
      <c r="C1887" s="104" t="s">
        <v>606</v>
      </c>
      <c r="D1887" s="94"/>
      <c r="E1887" s="95"/>
      <c r="G1887" s="284"/>
    </row>
    <row r="1888" spans="1:7" s="224" customFormat="1" ht="24" customHeight="1" x14ac:dyDescent="0.2">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
      <c r="A1896" s="219" t="str">
        <f t="shared" si="566"/>
        <v/>
      </c>
      <c r="B1896" s="217" t="str">
        <f t="shared" si="567"/>
        <v/>
      </c>
      <c r="C1896" s="218"/>
      <c r="D1896" s="219" t="str">
        <f t="shared" si="568"/>
        <v/>
      </c>
      <c r="E1896" s="220"/>
      <c r="F1896" s="221">
        <f t="shared" si="569"/>
        <v>0</v>
      </c>
      <c r="G1896" s="281">
        <f t="shared" si="570"/>
        <v>0</v>
      </c>
    </row>
    <row r="1897" spans="1:7" ht="24" customHeight="1" x14ac:dyDescent="0.2">
      <c r="A1897" s="285"/>
      <c r="B1897" s="94"/>
      <c r="D1897" s="94"/>
      <c r="E1897" s="95"/>
      <c r="F1897" s="268" t="s">
        <v>33</v>
      </c>
      <c r="G1897" s="283">
        <f>SUBTOTAL(9,G1888:G1896)</f>
        <v>0</v>
      </c>
    </row>
    <row r="1898" spans="1:7" ht="24" customHeight="1" x14ac:dyDescent="0.2">
      <c r="A1898" s="286"/>
      <c r="B1898" s="94"/>
      <c r="D1898" s="94"/>
      <c r="E1898" s="95"/>
      <c r="G1898" s="284"/>
    </row>
    <row r="1899" spans="1:7" ht="24" customHeight="1" x14ac:dyDescent="0.2">
      <c r="A1899" s="287" t="str">
        <f>B1857</f>
        <v>4.5.4</v>
      </c>
      <c r="B1899" s="288" t="str">
        <f>C1857</f>
        <v>Enlucidos</v>
      </c>
      <c r="C1899" s="101"/>
      <c r="D1899" s="101" t="s">
        <v>34</v>
      </c>
      <c r="E1899" s="102"/>
      <c r="F1899" s="290" t="s">
        <v>35</v>
      </c>
      <c r="G1899" s="289">
        <f>SUBTOTAL(9,G1862:G1898)</f>
        <v>0</v>
      </c>
    </row>
    <row r="1901" spans="1:7" ht="24" customHeight="1" x14ac:dyDescent="0.2">
      <c r="A1901" s="269" t="s">
        <v>37</v>
      </c>
      <c r="B1901" s="270"/>
      <c r="C1901" s="270"/>
      <c r="D1901" s="270"/>
      <c r="E1901" s="270"/>
      <c r="F1901" s="270"/>
      <c r="G1901" s="271"/>
    </row>
    <row r="1902" spans="1:7" ht="24" customHeight="1" x14ac:dyDescent="0.2">
      <c r="A1902" s="272" t="s">
        <v>602</v>
      </c>
      <c r="B1902" s="90" t="str">
        <f>Comitente</f>
        <v>SUBSECRETARIA DE ARQUITECTURA</v>
      </c>
      <c r="C1902" s="86"/>
      <c r="D1902" s="91"/>
      <c r="E1902" s="91"/>
      <c r="F1902" s="92"/>
      <c r="G1902" s="273"/>
    </row>
    <row r="1903" spans="1:7" ht="24" customHeight="1" x14ac:dyDescent="0.2">
      <c r="A1903" s="272" t="s">
        <v>603</v>
      </c>
      <c r="B1903" s="90">
        <f>Contratista</f>
        <v>0</v>
      </c>
      <c r="C1903" s="87"/>
      <c r="D1903" s="87"/>
      <c r="E1903" s="87"/>
      <c r="F1903" s="93"/>
      <c r="G1903" s="274"/>
    </row>
    <row r="1904" spans="1:7" ht="24" customHeight="1" x14ac:dyDescent="0.2">
      <c r="A1904" s="272" t="s">
        <v>24</v>
      </c>
      <c r="B1904" s="90" t="str">
        <f>Obra</f>
        <v>ESCUELA SECUNDARIA ULLUM</v>
      </c>
      <c r="C1904" s="87"/>
      <c r="D1904" s="87"/>
      <c r="E1904" s="87"/>
      <c r="F1904" s="93" t="s">
        <v>38</v>
      </c>
      <c r="G1904" s="275">
        <f>Fecha_Base</f>
        <v>0</v>
      </c>
    </row>
    <row r="1905" spans="1:123" ht="24" customHeight="1" x14ac:dyDescent="0.2">
      <c r="A1905" s="276" t="s">
        <v>601</v>
      </c>
      <c r="B1905" s="88" t="str">
        <f>Ubicación</f>
        <v>ULLUM - SAN JUAN</v>
      </c>
      <c r="C1905" s="88"/>
      <c r="D1905" s="94"/>
      <c r="E1905" s="95"/>
      <c r="G1905" s="277"/>
    </row>
    <row r="1906" spans="1:123" ht="24" customHeight="1" x14ac:dyDescent="0.2">
      <c r="A1906" s="276" t="s">
        <v>39</v>
      </c>
      <c r="B1906" s="97">
        <f>IFERROR(VALUE(LEFT(B1907,FIND(".",B1907)-1)),"")</f>
        <v>4</v>
      </c>
      <c r="C1906" s="89" t="str">
        <f>IFERROR(VLOOKUP(B1906,Tabla_CyP,2,FALSE),"")</f>
        <v xml:space="preserve"> ALBAÑILERÍA</v>
      </c>
      <c r="E1906" s="95"/>
      <c r="G1906" s="277"/>
    </row>
    <row r="1907" spans="1:123" ht="24" customHeight="1" x14ac:dyDescent="0.2">
      <c r="A1907" s="276" t="s">
        <v>25</v>
      </c>
      <c r="B1907" s="98" t="str">
        <f>IFERROR(VLOOKUP(COUNTIF($A$1:A1907,"ANALISIS DE PRECIOS"),Tabla_NumeroItem,2,FALSE),"")</f>
        <v>4.6.2</v>
      </c>
      <c r="C1907" s="89" t="str">
        <f>IFERROR(VLOOKUP(B1907,Tabla_CyP,2,FALSE),"")</f>
        <v>De hormigón armado</v>
      </c>
      <c r="D1907" s="94"/>
      <c r="E1907" s="95"/>
      <c r="F1907" s="93" t="s">
        <v>26</v>
      </c>
      <c r="G1907" s="278" t="str">
        <f>IFERROR(VLOOKUP(B1907,Tabla_CyP,4,FALSE),"")</f>
        <v>m2</v>
      </c>
    </row>
    <row r="1908" spans="1:123" ht="24" customHeight="1" x14ac:dyDescent="0.2">
      <c r="A1908" s="276"/>
      <c r="B1908" s="88"/>
      <c r="D1908" s="94"/>
      <c r="E1908" s="95"/>
      <c r="G1908" s="277"/>
    </row>
    <row r="1909" spans="1:123" ht="24" customHeight="1" x14ac:dyDescent="0.2">
      <c r="A1909" s="331" t="s">
        <v>507</v>
      </c>
      <c r="B1909" s="332"/>
      <c r="C1909" s="333" t="s">
        <v>0</v>
      </c>
      <c r="D1909" s="333" t="s">
        <v>27</v>
      </c>
      <c r="E1909" s="335" t="s">
        <v>28</v>
      </c>
      <c r="F1909" s="337" t="s">
        <v>29</v>
      </c>
      <c r="G1909" s="337" t="s">
        <v>30</v>
      </c>
    </row>
    <row r="1910" spans="1:123" s="94" customFormat="1" ht="24" customHeight="1" x14ac:dyDescent="0.2">
      <c r="A1910" s="99" t="s">
        <v>508</v>
      </c>
      <c r="B1910" s="99" t="s">
        <v>509</v>
      </c>
      <c r="C1910" s="334"/>
      <c r="D1910" s="334"/>
      <c r="E1910" s="336"/>
      <c r="F1910" s="338"/>
      <c r="G1910" s="338"/>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
      <c r="A1911" s="279"/>
      <c r="B1911" s="100"/>
      <c r="C1911" s="138" t="s">
        <v>604</v>
      </c>
      <c r="D1911" s="101"/>
      <c r="E1911" s="102"/>
      <c r="F1911" s="103"/>
      <c r="G1911" s="280"/>
    </row>
    <row r="1912" spans="1:123" s="224" customFormat="1" ht="24" customHeight="1" x14ac:dyDescent="0.2">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
      <c r="A1925" s="219" t="str">
        <f t="shared" si="571"/>
        <v/>
      </c>
      <c r="B1925" s="217" t="str">
        <f t="shared" si="574"/>
        <v/>
      </c>
      <c r="C1925" s="218"/>
      <c r="D1925" s="219" t="str">
        <f t="shared" si="572"/>
        <v/>
      </c>
      <c r="E1925" s="220"/>
      <c r="F1925" s="222">
        <f t="shared" si="573"/>
        <v>0</v>
      </c>
      <c r="G1925" s="281">
        <f t="shared" si="575"/>
        <v>0</v>
      </c>
    </row>
    <row r="1926" spans="1:7" ht="24" customHeight="1" x14ac:dyDescent="0.2">
      <c r="A1926" s="282"/>
      <c r="D1926" s="94"/>
      <c r="E1926" s="95"/>
      <c r="F1926" s="268" t="s">
        <v>31</v>
      </c>
      <c r="G1926" s="283">
        <f>SUBTOTAL(9,G1912:G1925)</f>
        <v>0</v>
      </c>
    </row>
    <row r="1927" spans="1:7" ht="24" customHeight="1" x14ac:dyDescent="0.2">
      <c r="A1927" s="282"/>
      <c r="C1927" s="104" t="s">
        <v>605</v>
      </c>
      <c r="D1927" s="94"/>
      <c r="E1927" s="95"/>
      <c r="G1927" s="284"/>
    </row>
    <row r="1928" spans="1:7" s="224" customFormat="1" ht="24" customHeight="1" x14ac:dyDescent="0.2">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
      <c r="A1935" s="219" t="str">
        <f t="shared" si="576"/>
        <v/>
      </c>
      <c r="B1935" s="217">
        <f t="shared" si="577"/>
        <v>0</v>
      </c>
      <c r="C1935" s="218"/>
      <c r="D1935" s="219" t="str">
        <f t="shared" si="578"/>
        <v/>
      </c>
      <c r="E1935" s="220"/>
      <c r="F1935" s="221">
        <f t="shared" si="579"/>
        <v>0</v>
      </c>
      <c r="G1935" s="281">
        <f t="shared" si="580"/>
        <v>0</v>
      </c>
    </row>
    <row r="1936" spans="1:7" ht="24" customHeight="1" x14ac:dyDescent="0.2">
      <c r="A1936" s="282"/>
      <c r="D1936" s="94"/>
      <c r="E1936" s="95"/>
      <c r="F1936" s="268" t="s">
        <v>32</v>
      </c>
      <c r="G1936" s="283">
        <f>SUBTOTAL(9,G1928:G1935)</f>
        <v>0</v>
      </c>
    </row>
    <row r="1937" spans="1:7" ht="24" customHeight="1" x14ac:dyDescent="0.2">
      <c r="A1937" s="282"/>
      <c r="C1937" s="104" t="s">
        <v>606</v>
      </c>
      <c r="D1937" s="94"/>
      <c r="E1937" s="95"/>
      <c r="G1937" s="284"/>
    </row>
    <row r="1938" spans="1:7" s="224" customFormat="1" ht="24" customHeight="1" x14ac:dyDescent="0.2">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
      <c r="A1946" s="219" t="str">
        <f t="shared" si="581"/>
        <v/>
      </c>
      <c r="B1946" s="217" t="str">
        <f t="shared" si="582"/>
        <v/>
      </c>
      <c r="C1946" s="218"/>
      <c r="D1946" s="219" t="str">
        <f t="shared" si="583"/>
        <v/>
      </c>
      <c r="E1946" s="220"/>
      <c r="F1946" s="221">
        <f t="shared" si="584"/>
        <v>0</v>
      </c>
      <c r="G1946" s="281">
        <f t="shared" si="585"/>
        <v>0</v>
      </c>
    </row>
    <row r="1947" spans="1:7" ht="24" customHeight="1" x14ac:dyDescent="0.2">
      <c r="A1947" s="285"/>
      <c r="B1947" s="94"/>
      <c r="D1947" s="94"/>
      <c r="E1947" s="95"/>
      <c r="F1947" s="268" t="s">
        <v>33</v>
      </c>
      <c r="G1947" s="283">
        <f>SUBTOTAL(9,G1938:G1946)</f>
        <v>0</v>
      </c>
    </row>
    <row r="1948" spans="1:7" ht="24" customHeight="1" x14ac:dyDescent="0.2">
      <c r="A1948" s="286"/>
      <c r="B1948" s="94"/>
      <c r="D1948" s="94"/>
      <c r="E1948" s="95"/>
      <c r="G1948" s="284"/>
    </row>
    <row r="1949" spans="1:7" ht="24" customHeight="1" x14ac:dyDescent="0.2">
      <c r="A1949" s="287" t="str">
        <f>B1907</f>
        <v>4.6.2</v>
      </c>
      <c r="B1949" s="288" t="str">
        <f>C1907</f>
        <v>De hormigón armado</v>
      </c>
      <c r="C1949" s="101"/>
      <c r="D1949" s="101" t="s">
        <v>34</v>
      </c>
      <c r="E1949" s="102"/>
      <c r="F1949" s="290" t="s">
        <v>35</v>
      </c>
      <c r="G1949" s="289">
        <f>SUBTOTAL(9,G1912:G1948)</f>
        <v>0</v>
      </c>
    </row>
    <row r="1951" spans="1:7" ht="24" customHeight="1" x14ac:dyDescent="0.2">
      <c r="A1951" s="269" t="s">
        <v>37</v>
      </c>
      <c r="B1951" s="270"/>
      <c r="C1951" s="270"/>
      <c r="D1951" s="270"/>
      <c r="E1951" s="270"/>
      <c r="F1951" s="270"/>
      <c r="G1951" s="271"/>
    </row>
    <row r="1952" spans="1:7" ht="24" customHeight="1" x14ac:dyDescent="0.2">
      <c r="A1952" s="272" t="s">
        <v>602</v>
      </c>
      <c r="B1952" s="90" t="str">
        <f>Comitente</f>
        <v>SUBSECRETARIA DE ARQUITECTURA</v>
      </c>
      <c r="C1952" s="86"/>
      <c r="D1952" s="91"/>
      <c r="E1952" s="91"/>
      <c r="F1952" s="92"/>
      <c r="G1952" s="273"/>
    </row>
    <row r="1953" spans="1:123" ht="24" customHeight="1" x14ac:dyDescent="0.2">
      <c r="A1953" s="272" t="s">
        <v>603</v>
      </c>
      <c r="B1953" s="90">
        <f>Contratista</f>
        <v>0</v>
      </c>
      <c r="C1953" s="87"/>
      <c r="D1953" s="87"/>
      <c r="E1953" s="87"/>
      <c r="F1953" s="93"/>
      <c r="G1953" s="274"/>
    </row>
    <row r="1954" spans="1:123" ht="24" customHeight="1" x14ac:dyDescent="0.2">
      <c r="A1954" s="272" t="s">
        <v>24</v>
      </c>
      <c r="B1954" s="90" t="str">
        <f>Obra</f>
        <v>ESCUELA SECUNDARIA ULLUM</v>
      </c>
      <c r="C1954" s="87"/>
      <c r="D1954" s="87"/>
      <c r="E1954" s="87"/>
      <c r="F1954" s="93" t="s">
        <v>38</v>
      </c>
      <c r="G1954" s="275">
        <f>Fecha_Base</f>
        <v>0</v>
      </c>
    </row>
    <row r="1955" spans="1:123" ht="24" customHeight="1" x14ac:dyDescent="0.2">
      <c r="A1955" s="276" t="s">
        <v>601</v>
      </c>
      <c r="B1955" s="88" t="str">
        <f>Ubicación</f>
        <v>ULLUM - SAN JUAN</v>
      </c>
      <c r="C1955" s="88"/>
      <c r="D1955" s="94"/>
      <c r="E1955" s="95"/>
      <c r="G1955" s="277"/>
    </row>
    <row r="1956" spans="1:123" ht="24" customHeight="1" x14ac:dyDescent="0.2">
      <c r="A1956" s="276" t="s">
        <v>39</v>
      </c>
      <c r="B1956" s="97">
        <f>IFERROR(VALUE(LEFT(B1957,FIND(".",B1957)-1)),"")</f>
        <v>4</v>
      </c>
      <c r="C1956" s="89" t="str">
        <f>IFERROR(VLOOKUP(B1956,Tabla_CyP,2,FALSE),"")</f>
        <v xml:space="preserve"> ALBAÑILERÍA</v>
      </c>
      <c r="E1956" s="95"/>
      <c r="G1956" s="277"/>
    </row>
    <row r="1957" spans="1:123" ht="24" customHeight="1" x14ac:dyDescent="0.2">
      <c r="A1957" s="276" t="s">
        <v>25</v>
      </c>
      <c r="B1957" s="98" t="str">
        <f>IFERROR(VLOOKUP(COUNTIF($A$1:A1957,"ANALISIS DE PRECIOS"),Tabla_NumeroItem,2,FALSE),"")</f>
        <v>4.7.1</v>
      </c>
      <c r="C1957" s="89" t="str">
        <f>IFERROR(VLOOKUP(B1957,Tabla_CyP,2,FALSE),"")</f>
        <v>De hormigón</v>
      </c>
      <c r="D1957" s="94"/>
      <c r="E1957" s="95"/>
      <c r="F1957" s="93" t="s">
        <v>26</v>
      </c>
      <c r="G1957" s="278" t="str">
        <f>IFERROR(VLOOKUP(B1957,Tabla_CyP,4,FALSE),"")</f>
        <v>m2</v>
      </c>
    </row>
    <row r="1958" spans="1:123" ht="24" customHeight="1" x14ac:dyDescent="0.2">
      <c r="A1958" s="276"/>
      <c r="B1958" s="88"/>
      <c r="D1958" s="94"/>
      <c r="E1958" s="95"/>
      <c r="G1958" s="277"/>
    </row>
    <row r="1959" spans="1:123" ht="24" customHeight="1" x14ac:dyDescent="0.2">
      <c r="A1959" s="331" t="s">
        <v>507</v>
      </c>
      <c r="B1959" s="332"/>
      <c r="C1959" s="333" t="s">
        <v>0</v>
      </c>
      <c r="D1959" s="333" t="s">
        <v>27</v>
      </c>
      <c r="E1959" s="335" t="s">
        <v>28</v>
      </c>
      <c r="F1959" s="337" t="s">
        <v>29</v>
      </c>
      <c r="G1959" s="337" t="s">
        <v>30</v>
      </c>
    </row>
    <row r="1960" spans="1:123" s="94" customFormat="1" ht="24" customHeight="1" x14ac:dyDescent="0.2">
      <c r="A1960" s="99" t="s">
        <v>508</v>
      </c>
      <c r="B1960" s="99" t="s">
        <v>509</v>
      </c>
      <c r="C1960" s="334"/>
      <c r="D1960" s="334"/>
      <c r="E1960" s="336"/>
      <c r="F1960" s="338"/>
      <c r="G1960" s="338"/>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
      <c r="A1961" s="279"/>
      <c r="B1961" s="100"/>
      <c r="C1961" s="138" t="s">
        <v>604</v>
      </c>
      <c r="D1961" s="101"/>
      <c r="E1961" s="102"/>
      <c r="F1961" s="103"/>
      <c r="G1961" s="280"/>
    </row>
    <row r="1962" spans="1:123" s="224" customFormat="1" ht="24" customHeight="1" x14ac:dyDescent="0.2">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
      <c r="A1975" s="219" t="str">
        <f t="shared" si="586"/>
        <v/>
      </c>
      <c r="B1975" s="217" t="str">
        <f t="shared" si="589"/>
        <v/>
      </c>
      <c r="C1975" s="218"/>
      <c r="D1975" s="219" t="str">
        <f t="shared" si="587"/>
        <v/>
      </c>
      <c r="E1975" s="220"/>
      <c r="F1975" s="222">
        <f t="shared" si="588"/>
        <v>0</v>
      </c>
      <c r="G1975" s="281">
        <f t="shared" si="590"/>
        <v>0</v>
      </c>
    </row>
    <row r="1976" spans="1:7" ht="24" customHeight="1" x14ac:dyDescent="0.2">
      <c r="A1976" s="282"/>
      <c r="D1976" s="94"/>
      <c r="E1976" s="95"/>
      <c r="F1976" s="268" t="s">
        <v>31</v>
      </c>
      <c r="G1976" s="283">
        <f>SUBTOTAL(9,G1962:G1975)</f>
        <v>0</v>
      </c>
    </row>
    <row r="1977" spans="1:7" ht="24" customHeight="1" x14ac:dyDescent="0.2">
      <c r="A1977" s="282"/>
      <c r="C1977" s="104" t="s">
        <v>605</v>
      </c>
      <c r="D1977" s="94"/>
      <c r="E1977" s="95"/>
      <c r="G1977" s="284"/>
    </row>
    <row r="1978" spans="1:7" s="224" customFormat="1" ht="24" customHeight="1" x14ac:dyDescent="0.2">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
      <c r="A1985" s="219" t="str">
        <f t="shared" si="591"/>
        <v/>
      </c>
      <c r="B1985" s="217">
        <f t="shared" si="592"/>
        <v>0</v>
      </c>
      <c r="C1985" s="218"/>
      <c r="D1985" s="219" t="str">
        <f t="shared" si="593"/>
        <v/>
      </c>
      <c r="E1985" s="220"/>
      <c r="F1985" s="221">
        <f t="shared" si="594"/>
        <v>0</v>
      </c>
      <c r="G1985" s="281">
        <f t="shared" si="595"/>
        <v>0</v>
      </c>
    </row>
    <row r="1986" spans="1:7" ht="24" customHeight="1" x14ac:dyDescent="0.2">
      <c r="A1986" s="282"/>
      <c r="D1986" s="94"/>
      <c r="E1986" s="95"/>
      <c r="F1986" s="268" t="s">
        <v>32</v>
      </c>
      <c r="G1986" s="283">
        <f>SUBTOTAL(9,G1978:G1985)</f>
        <v>0</v>
      </c>
    </row>
    <row r="1987" spans="1:7" ht="24" customHeight="1" x14ac:dyDescent="0.2">
      <c r="A1987" s="282"/>
      <c r="C1987" s="104" t="s">
        <v>606</v>
      </c>
      <c r="D1987" s="94"/>
      <c r="E1987" s="95"/>
      <c r="G1987" s="284"/>
    </row>
    <row r="1988" spans="1:7" s="224" customFormat="1" ht="24" customHeight="1" x14ac:dyDescent="0.2">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
      <c r="A1996" s="219" t="str">
        <f t="shared" si="596"/>
        <v/>
      </c>
      <c r="B1996" s="217" t="str">
        <f t="shared" si="597"/>
        <v/>
      </c>
      <c r="C1996" s="218"/>
      <c r="D1996" s="219" t="str">
        <f t="shared" si="598"/>
        <v/>
      </c>
      <c r="E1996" s="220"/>
      <c r="F1996" s="221">
        <f t="shared" si="599"/>
        <v>0</v>
      </c>
      <c r="G1996" s="281">
        <f t="shared" si="600"/>
        <v>0</v>
      </c>
    </row>
    <row r="1997" spans="1:7" ht="24" customHeight="1" x14ac:dyDescent="0.2">
      <c r="A1997" s="285"/>
      <c r="B1997" s="94"/>
      <c r="D1997" s="94"/>
      <c r="E1997" s="95"/>
      <c r="F1997" s="268" t="s">
        <v>33</v>
      </c>
      <c r="G1997" s="283">
        <f>SUBTOTAL(9,G1988:G1996)</f>
        <v>0</v>
      </c>
    </row>
    <row r="1998" spans="1:7" ht="24" customHeight="1" x14ac:dyDescent="0.2">
      <c r="A1998" s="286"/>
      <c r="B1998" s="94"/>
      <c r="D1998" s="94"/>
      <c r="E1998" s="95"/>
      <c r="G1998" s="284"/>
    </row>
    <row r="1999" spans="1:7" ht="24" customHeight="1" x14ac:dyDescent="0.2">
      <c r="A1999" s="287" t="str">
        <f>B1957</f>
        <v>4.7.1</v>
      </c>
      <c r="B1999" s="288" t="str">
        <f>C1957</f>
        <v>De hormigón</v>
      </c>
      <c r="C1999" s="101"/>
      <c r="D1999" s="101" t="s">
        <v>34</v>
      </c>
      <c r="E1999" s="102"/>
      <c r="F1999" s="290" t="s">
        <v>35</v>
      </c>
      <c r="G1999" s="289">
        <f>SUBTOTAL(9,G1962:G1998)</f>
        <v>0</v>
      </c>
    </row>
    <row r="2001" spans="1:123" ht="24" customHeight="1" x14ac:dyDescent="0.2">
      <c r="A2001" s="269" t="s">
        <v>37</v>
      </c>
      <c r="B2001" s="270"/>
      <c r="C2001" s="270"/>
      <c r="D2001" s="270"/>
      <c r="E2001" s="270"/>
      <c r="F2001" s="270"/>
      <c r="G2001" s="271"/>
    </row>
    <row r="2002" spans="1:123" ht="24" customHeight="1" x14ac:dyDescent="0.2">
      <c r="A2002" s="272" t="s">
        <v>602</v>
      </c>
      <c r="B2002" s="90" t="str">
        <f>Comitente</f>
        <v>SUBSECRETARIA DE ARQUITECTURA</v>
      </c>
      <c r="C2002" s="86"/>
      <c r="D2002" s="91"/>
      <c r="E2002" s="91"/>
      <c r="F2002" s="92"/>
      <c r="G2002" s="273"/>
    </row>
    <row r="2003" spans="1:123" ht="24" customHeight="1" x14ac:dyDescent="0.2">
      <c r="A2003" s="272" t="s">
        <v>603</v>
      </c>
      <c r="B2003" s="90">
        <f>Contratista</f>
        <v>0</v>
      </c>
      <c r="C2003" s="87"/>
      <c r="D2003" s="87"/>
      <c r="E2003" s="87"/>
      <c r="F2003" s="93"/>
      <c r="G2003" s="274"/>
    </row>
    <row r="2004" spans="1:123" ht="24" customHeight="1" x14ac:dyDescent="0.2">
      <c r="A2004" s="272" t="s">
        <v>24</v>
      </c>
      <c r="B2004" s="90" t="str">
        <f>Obra</f>
        <v>ESCUELA SECUNDARIA ULLUM</v>
      </c>
      <c r="C2004" s="87"/>
      <c r="D2004" s="87"/>
      <c r="E2004" s="87"/>
      <c r="F2004" s="93" t="s">
        <v>38</v>
      </c>
      <c r="G2004" s="275">
        <f>Fecha_Base</f>
        <v>0</v>
      </c>
    </row>
    <row r="2005" spans="1:123" ht="24" customHeight="1" x14ac:dyDescent="0.2">
      <c r="A2005" s="276" t="s">
        <v>601</v>
      </c>
      <c r="B2005" s="88" t="str">
        <f>Ubicación</f>
        <v>ULLUM - SAN JUAN</v>
      </c>
      <c r="C2005" s="88"/>
      <c r="D2005" s="94"/>
      <c r="E2005" s="95"/>
      <c r="G2005" s="277"/>
    </row>
    <row r="2006" spans="1:123" ht="24" customHeight="1" x14ac:dyDescent="0.2">
      <c r="A2006" s="276" t="s">
        <v>39</v>
      </c>
      <c r="B2006" s="97">
        <f>IFERROR(VALUE(LEFT(B2007,FIND(".",B2007)-1)),"")</f>
        <v>5</v>
      </c>
      <c r="C2006" s="89" t="str">
        <f>IFERROR(VLOOKUP(B2006,Tabla_CyP,2,FALSE),"")</f>
        <v xml:space="preserve"> REVESTIMIENTOS</v>
      </c>
      <c r="E2006" s="95"/>
      <c r="G2006" s="277"/>
    </row>
    <row r="2007" spans="1:123" ht="24" customHeight="1" x14ac:dyDescent="0.2">
      <c r="A2007" s="276" t="s">
        <v>25</v>
      </c>
      <c r="B2007" s="98" t="str">
        <f>IFERROR(VLOOKUP(COUNTIF($A$1:A2007,"ANALISIS DE PRECIOS"),Tabla_NumeroItem,2,FALSE),"")</f>
        <v>5.1</v>
      </c>
      <c r="C2007" s="89" t="str">
        <f>IFERROR(VLOOKUP(B2007,Tabla_CyP,2,FALSE),"")</f>
        <v>Cerámico</v>
      </c>
      <c r="D2007" s="94"/>
      <c r="E2007" s="95"/>
      <c r="F2007" s="93" t="s">
        <v>26</v>
      </c>
      <c r="G2007" s="278" t="str">
        <f>IFERROR(VLOOKUP(B2007,Tabla_CyP,4,FALSE),"")</f>
        <v>m2</v>
      </c>
    </row>
    <row r="2008" spans="1:123" ht="24" customHeight="1" x14ac:dyDescent="0.2">
      <c r="A2008" s="276"/>
      <c r="B2008" s="88"/>
      <c r="D2008" s="94"/>
      <c r="E2008" s="95"/>
      <c r="G2008" s="277"/>
    </row>
    <row r="2009" spans="1:123" ht="24" customHeight="1" x14ac:dyDescent="0.2">
      <c r="A2009" s="331" t="s">
        <v>507</v>
      </c>
      <c r="B2009" s="332"/>
      <c r="C2009" s="333" t="s">
        <v>0</v>
      </c>
      <c r="D2009" s="333" t="s">
        <v>27</v>
      </c>
      <c r="E2009" s="335" t="s">
        <v>28</v>
      </c>
      <c r="F2009" s="337" t="s">
        <v>29</v>
      </c>
      <c r="G2009" s="337" t="s">
        <v>30</v>
      </c>
    </row>
    <row r="2010" spans="1:123" s="94" customFormat="1" ht="24" customHeight="1" x14ac:dyDescent="0.2">
      <c r="A2010" s="99" t="s">
        <v>508</v>
      </c>
      <c r="B2010" s="99" t="s">
        <v>509</v>
      </c>
      <c r="C2010" s="334"/>
      <c r="D2010" s="334"/>
      <c r="E2010" s="336"/>
      <c r="F2010" s="338"/>
      <c r="G2010" s="338"/>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
      <c r="A2011" s="279"/>
      <c r="B2011" s="100"/>
      <c r="C2011" s="138" t="s">
        <v>604</v>
      </c>
      <c r="D2011" s="101"/>
      <c r="E2011" s="102"/>
      <c r="F2011" s="103"/>
      <c r="G2011" s="280"/>
    </row>
    <row r="2012" spans="1:123" s="224" customFormat="1" ht="24" customHeight="1" x14ac:dyDescent="0.2">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
      <c r="A2025" s="219" t="str">
        <f t="shared" si="601"/>
        <v/>
      </c>
      <c r="B2025" s="217" t="str">
        <f t="shared" si="604"/>
        <v/>
      </c>
      <c r="C2025" s="218"/>
      <c r="D2025" s="219" t="str">
        <f t="shared" si="602"/>
        <v/>
      </c>
      <c r="E2025" s="220"/>
      <c r="F2025" s="222">
        <f t="shared" si="603"/>
        <v>0</v>
      </c>
      <c r="G2025" s="281">
        <f t="shared" si="605"/>
        <v>0</v>
      </c>
    </row>
    <row r="2026" spans="1:7" ht="24" customHeight="1" x14ac:dyDescent="0.2">
      <c r="A2026" s="282"/>
      <c r="D2026" s="94"/>
      <c r="E2026" s="95"/>
      <c r="F2026" s="268" t="s">
        <v>31</v>
      </c>
      <c r="G2026" s="283">
        <f>SUBTOTAL(9,G2012:G2025)</f>
        <v>0</v>
      </c>
    </row>
    <row r="2027" spans="1:7" ht="24" customHeight="1" x14ac:dyDescent="0.2">
      <c r="A2027" s="282"/>
      <c r="C2027" s="104" t="s">
        <v>605</v>
      </c>
      <c r="D2027" s="94"/>
      <c r="E2027" s="95"/>
      <c r="G2027" s="284"/>
    </row>
    <row r="2028" spans="1:7" s="224" customFormat="1" ht="24" customHeight="1" x14ac:dyDescent="0.2">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
      <c r="A2035" s="219" t="str">
        <f t="shared" si="606"/>
        <v/>
      </c>
      <c r="B2035" s="217">
        <f t="shared" si="607"/>
        <v>0</v>
      </c>
      <c r="C2035" s="218"/>
      <c r="D2035" s="219" t="str">
        <f t="shared" si="608"/>
        <v/>
      </c>
      <c r="E2035" s="220"/>
      <c r="F2035" s="221">
        <f t="shared" si="609"/>
        <v>0</v>
      </c>
      <c r="G2035" s="281">
        <f t="shared" si="610"/>
        <v>0</v>
      </c>
    </row>
    <row r="2036" spans="1:7" ht="24" customHeight="1" x14ac:dyDescent="0.2">
      <c r="A2036" s="282"/>
      <c r="D2036" s="94"/>
      <c r="E2036" s="95"/>
      <c r="F2036" s="268" t="s">
        <v>32</v>
      </c>
      <c r="G2036" s="283">
        <f>SUBTOTAL(9,G2028:G2035)</f>
        <v>0</v>
      </c>
    </row>
    <row r="2037" spans="1:7" ht="24" customHeight="1" x14ac:dyDescent="0.2">
      <c r="A2037" s="282"/>
      <c r="C2037" s="104" t="s">
        <v>606</v>
      </c>
      <c r="D2037" s="94"/>
      <c r="E2037" s="95"/>
      <c r="G2037" s="284"/>
    </row>
    <row r="2038" spans="1:7" s="224" customFormat="1" ht="24" customHeight="1" x14ac:dyDescent="0.2">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
      <c r="A2046" s="219" t="str">
        <f t="shared" si="611"/>
        <v/>
      </c>
      <c r="B2046" s="217" t="str">
        <f t="shared" si="612"/>
        <v/>
      </c>
      <c r="C2046" s="218"/>
      <c r="D2046" s="219" t="str">
        <f t="shared" si="613"/>
        <v/>
      </c>
      <c r="E2046" s="220"/>
      <c r="F2046" s="221">
        <f t="shared" si="614"/>
        <v>0</v>
      </c>
      <c r="G2046" s="281">
        <f t="shared" si="615"/>
        <v>0</v>
      </c>
    </row>
    <row r="2047" spans="1:7" ht="24" customHeight="1" x14ac:dyDescent="0.2">
      <c r="A2047" s="285"/>
      <c r="B2047" s="94"/>
      <c r="D2047" s="94"/>
      <c r="E2047" s="95"/>
      <c r="F2047" s="268" t="s">
        <v>33</v>
      </c>
      <c r="G2047" s="283">
        <f>SUBTOTAL(9,G2038:G2046)</f>
        <v>0</v>
      </c>
    </row>
    <row r="2048" spans="1:7" ht="24" customHeight="1" x14ac:dyDescent="0.2">
      <c r="A2048" s="286"/>
      <c r="B2048" s="94"/>
      <c r="D2048" s="94"/>
      <c r="E2048" s="95"/>
      <c r="G2048" s="284"/>
    </row>
    <row r="2049" spans="1:123" ht="24" customHeight="1" x14ac:dyDescent="0.2">
      <c r="A2049" s="287" t="str">
        <f>B2007</f>
        <v>5.1</v>
      </c>
      <c r="B2049" s="288" t="str">
        <f>C2007</f>
        <v>Cerámico</v>
      </c>
      <c r="C2049" s="101"/>
      <c r="D2049" s="101" t="s">
        <v>34</v>
      </c>
      <c r="E2049" s="102"/>
      <c r="F2049" s="290" t="s">
        <v>35</v>
      </c>
      <c r="G2049" s="289">
        <f>SUBTOTAL(9,G2012:G2048)</f>
        <v>0</v>
      </c>
    </row>
    <row r="2051" spans="1:123" ht="24" customHeight="1" x14ac:dyDescent="0.2">
      <c r="A2051" s="269" t="s">
        <v>37</v>
      </c>
      <c r="B2051" s="270"/>
      <c r="C2051" s="270"/>
      <c r="D2051" s="270"/>
      <c r="E2051" s="270"/>
      <c r="F2051" s="270"/>
      <c r="G2051" s="271"/>
    </row>
    <row r="2052" spans="1:123" ht="24" customHeight="1" x14ac:dyDescent="0.2">
      <c r="A2052" s="272" t="s">
        <v>602</v>
      </c>
      <c r="B2052" s="90" t="str">
        <f>Comitente</f>
        <v>SUBSECRETARIA DE ARQUITECTURA</v>
      </c>
      <c r="C2052" s="86"/>
      <c r="D2052" s="91"/>
      <c r="E2052" s="91"/>
      <c r="F2052" s="92"/>
      <c r="G2052" s="273"/>
    </row>
    <row r="2053" spans="1:123" ht="24" customHeight="1" x14ac:dyDescent="0.2">
      <c r="A2053" s="272" t="s">
        <v>603</v>
      </c>
      <c r="B2053" s="90">
        <f>Contratista</f>
        <v>0</v>
      </c>
      <c r="C2053" s="87"/>
      <c r="D2053" s="87"/>
      <c r="E2053" s="87"/>
      <c r="F2053" s="93"/>
      <c r="G2053" s="274"/>
    </row>
    <row r="2054" spans="1:123" ht="24" customHeight="1" x14ac:dyDescent="0.2">
      <c r="A2054" s="272" t="s">
        <v>24</v>
      </c>
      <c r="B2054" s="90" t="str">
        <f>Obra</f>
        <v>ESCUELA SECUNDARIA ULLUM</v>
      </c>
      <c r="C2054" s="87"/>
      <c r="D2054" s="87"/>
      <c r="E2054" s="87"/>
      <c r="F2054" s="93" t="s">
        <v>38</v>
      </c>
      <c r="G2054" s="275">
        <f>Fecha_Base</f>
        <v>0</v>
      </c>
    </row>
    <row r="2055" spans="1:123" ht="24" customHeight="1" x14ac:dyDescent="0.2">
      <c r="A2055" s="276" t="s">
        <v>601</v>
      </c>
      <c r="B2055" s="88" t="str">
        <f>Ubicación</f>
        <v>ULLUM - SAN JUAN</v>
      </c>
      <c r="C2055" s="88"/>
      <c r="D2055" s="94"/>
      <c r="E2055" s="95"/>
      <c r="G2055" s="277"/>
    </row>
    <row r="2056" spans="1:123" ht="24" customHeight="1" x14ac:dyDescent="0.2">
      <c r="A2056" s="276" t="s">
        <v>39</v>
      </c>
      <c r="B2056" s="97">
        <f>IFERROR(VALUE(LEFT(B2057,FIND(".",B2057)-1)),"")</f>
        <v>5</v>
      </c>
      <c r="C2056" s="89" t="str">
        <f>IFERROR(VLOOKUP(B2056,Tabla_CyP,2,FALSE),"")</f>
        <v xml:space="preserve"> REVESTIMIENTOS</v>
      </c>
      <c r="E2056" s="95"/>
      <c r="G2056" s="277"/>
    </row>
    <row r="2057" spans="1:123" ht="24" customHeight="1" x14ac:dyDescent="0.2">
      <c r="A2057" s="276" t="s">
        <v>25</v>
      </c>
      <c r="B2057" s="98" t="str">
        <f>IFERROR(VLOOKUP(COUNTIF($A$1:A2057,"ANALISIS DE PRECIOS"),Tabla_NumeroItem,2,FALSE),"")</f>
        <v>5.6</v>
      </c>
      <c r="C2057" s="89" t="str">
        <f>IFERROR(VLOOKUP(B2057,Tabla_CyP,2,FALSE),"")</f>
        <v>Acrílico con color incorporado</v>
      </c>
      <c r="D2057" s="94"/>
      <c r="E2057" s="95"/>
      <c r="F2057" s="93" t="s">
        <v>26</v>
      </c>
      <c r="G2057" s="278" t="str">
        <f>IFERROR(VLOOKUP(B2057,Tabla_CyP,4,FALSE),"")</f>
        <v>m2</v>
      </c>
    </row>
    <row r="2058" spans="1:123" ht="24" customHeight="1" x14ac:dyDescent="0.2">
      <c r="A2058" s="276"/>
      <c r="B2058" s="88"/>
      <c r="D2058" s="94"/>
      <c r="E2058" s="95"/>
      <c r="G2058" s="277"/>
    </row>
    <row r="2059" spans="1:123" ht="24" customHeight="1" x14ac:dyDescent="0.2">
      <c r="A2059" s="331" t="s">
        <v>507</v>
      </c>
      <c r="B2059" s="332"/>
      <c r="C2059" s="333" t="s">
        <v>0</v>
      </c>
      <c r="D2059" s="333" t="s">
        <v>27</v>
      </c>
      <c r="E2059" s="335" t="s">
        <v>28</v>
      </c>
      <c r="F2059" s="337" t="s">
        <v>29</v>
      </c>
      <c r="G2059" s="337" t="s">
        <v>30</v>
      </c>
    </row>
    <row r="2060" spans="1:123" s="94" customFormat="1" ht="24" customHeight="1" x14ac:dyDescent="0.2">
      <c r="A2060" s="99" t="s">
        <v>508</v>
      </c>
      <c r="B2060" s="99" t="s">
        <v>509</v>
      </c>
      <c r="C2060" s="334"/>
      <c r="D2060" s="334"/>
      <c r="E2060" s="336"/>
      <c r="F2060" s="338"/>
      <c r="G2060" s="338"/>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
      <c r="A2061" s="279"/>
      <c r="B2061" s="100"/>
      <c r="C2061" s="138" t="s">
        <v>604</v>
      </c>
      <c r="D2061" s="101"/>
      <c r="E2061" s="102"/>
      <c r="F2061" s="103"/>
      <c r="G2061" s="280"/>
    </row>
    <row r="2062" spans="1:123" s="224" customFormat="1" ht="24" customHeight="1" x14ac:dyDescent="0.2">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
      <c r="A2075" s="219" t="str">
        <f t="shared" si="616"/>
        <v/>
      </c>
      <c r="B2075" s="217" t="str">
        <f t="shared" si="619"/>
        <v/>
      </c>
      <c r="C2075" s="218"/>
      <c r="D2075" s="219" t="str">
        <f t="shared" si="617"/>
        <v/>
      </c>
      <c r="E2075" s="220"/>
      <c r="F2075" s="222">
        <f t="shared" si="618"/>
        <v>0</v>
      </c>
      <c r="G2075" s="281">
        <f t="shared" si="620"/>
        <v>0</v>
      </c>
    </row>
    <row r="2076" spans="1:7" ht="24" customHeight="1" x14ac:dyDescent="0.2">
      <c r="A2076" s="282"/>
      <c r="D2076" s="94"/>
      <c r="E2076" s="95"/>
      <c r="F2076" s="268" t="s">
        <v>31</v>
      </c>
      <c r="G2076" s="283">
        <f>SUBTOTAL(9,G2062:G2075)</f>
        <v>0</v>
      </c>
    </row>
    <row r="2077" spans="1:7" ht="24" customHeight="1" x14ac:dyDescent="0.2">
      <c r="A2077" s="282"/>
      <c r="C2077" s="104" t="s">
        <v>605</v>
      </c>
      <c r="D2077" s="94"/>
      <c r="E2077" s="95"/>
      <c r="G2077" s="284"/>
    </row>
    <row r="2078" spans="1:7" s="224" customFormat="1" ht="24" customHeight="1" x14ac:dyDescent="0.2">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
      <c r="A2085" s="219" t="str">
        <f t="shared" si="621"/>
        <v/>
      </c>
      <c r="B2085" s="217">
        <f t="shared" si="622"/>
        <v>0</v>
      </c>
      <c r="C2085" s="218"/>
      <c r="D2085" s="219" t="str">
        <f t="shared" si="623"/>
        <v/>
      </c>
      <c r="E2085" s="220"/>
      <c r="F2085" s="221">
        <f t="shared" si="624"/>
        <v>0</v>
      </c>
      <c r="G2085" s="281">
        <f t="shared" si="625"/>
        <v>0</v>
      </c>
    </row>
    <row r="2086" spans="1:7" ht="24" customHeight="1" x14ac:dyDescent="0.2">
      <c r="A2086" s="282"/>
      <c r="D2086" s="94"/>
      <c r="E2086" s="95"/>
      <c r="F2086" s="268" t="s">
        <v>32</v>
      </c>
      <c r="G2086" s="283">
        <f>SUBTOTAL(9,G2078:G2085)</f>
        <v>0</v>
      </c>
    </row>
    <row r="2087" spans="1:7" ht="24" customHeight="1" x14ac:dyDescent="0.2">
      <c r="A2087" s="282"/>
      <c r="C2087" s="104" t="s">
        <v>606</v>
      </c>
      <c r="D2087" s="94"/>
      <c r="E2087" s="95"/>
      <c r="G2087" s="284"/>
    </row>
    <row r="2088" spans="1:7" s="224" customFormat="1" ht="24" customHeight="1" x14ac:dyDescent="0.2">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
      <c r="A2096" s="219" t="str">
        <f t="shared" si="626"/>
        <v/>
      </c>
      <c r="B2096" s="217" t="str">
        <f t="shared" si="627"/>
        <v/>
      </c>
      <c r="C2096" s="218"/>
      <c r="D2096" s="219" t="str">
        <f t="shared" si="628"/>
        <v/>
      </c>
      <c r="E2096" s="220"/>
      <c r="F2096" s="221">
        <f t="shared" si="629"/>
        <v>0</v>
      </c>
      <c r="G2096" s="281">
        <f t="shared" si="630"/>
        <v>0</v>
      </c>
    </row>
    <row r="2097" spans="1:123" ht="24" customHeight="1" x14ac:dyDescent="0.2">
      <c r="A2097" s="285"/>
      <c r="B2097" s="94"/>
      <c r="D2097" s="94"/>
      <c r="E2097" s="95"/>
      <c r="F2097" s="268" t="s">
        <v>33</v>
      </c>
      <c r="G2097" s="283">
        <f>SUBTOTAL(9,G2088:G2096)</f>
        <v>0</v>
      </c>
    </row>
    <row r="2098" spans="1:123" ht="24" customHeight="1" x14ac:dyDescent="0.2">
      <c r="A2098" s="286"/>
      <c r="B2098" s="94"/>
      <c r="D2098" s="94"/>
      <c r="E2098" s="95"/>
      <c r="G2098" s="284"/>
    </row>
    <row r="2099" spans="1:123" ht="24" customHeight="1" x14ac:dyDescent="0.2">
      <c r="A2099" s="287" t="str">
        <f>B2057</f>
        <v>5.6</v>
      </c>
      <c r="B2099" s="288" t="str">
        <f>C2057</f>
        <v>Acrílico con color incorporado</v>
      </c>
      <c r="C2099" s="101"/>
      <c r="D2099" s="101" t="s">
        <v>34</v>
      </c>
      <c r="E2099" s="102"/>
      <c r="F2099" s="290" t="s">
        <v>35</v>
      </c>
      <c r="G2099" s="289">
        <f>SUBTOTAL(9,G2062:G2098)</f>
        <v>0</v>
      </c>
    </row>
    <row r="2101" spans="1:123" ht="24" customHeight="1" x14ac:dyDescent="0.2">
      <c r="A2101" s="269" t="s">
        <v>37</v>
      </c>
      <c r="B2101" s="270"/>
      <c r="C2101" s="270"/>
      <c r="D2101" s="270"/>
      <c r="E2101" s="270"/>
      <c r="F2101" s="270"/>
      <c r="G2101" s="271"/>
    </row>
    <row r="2102" spans="1:123" ht="24" customHeight="1" x14ac:dyDescent="0.2">
      <c r="A2102" s="272" t="s">
        <v>602</v>
      </c>
      <c r="B2102" s="90" t="str">
        <f>Comitente</f>
        <v>SUBSECRETARIA DE ARQUITECTURA</v>
      </c>
      <c r="C2102" s="86"/>
      <c r="D2102" s="91"/>
      <c r="E2102" s="91"/>
      <c r="F2102" s="92"/>
      <c r="G2102" s="273"/>
    </row>
    <row r="2103" spans="1:123" ht="24" customHeight="1" x14ac:dyDescent="0.2">
      <c r="A2103" s="272" t="s">
        <v>603</v>
      </c>
      <c r="B2103" s="90">
        <f>Contratista</f>
        <v>0</v>
      </c>
      <c r="C2103" s="87"/>
      <c r="D2103" s="87"/>
      <c r="E2103" s="87"/>
      <c r="F2103" s="93"/>
      <c r="G2103" s="274"/>
    </row>
    <row r="2104" spans="1:123" ht="24" customHeight="1" x14ac:dyDescent="0.2">
      <c r="A2104" s="272" t="s">
        <v>24</v>
      </c>
      <c r="B2104" s="90" t="str">
        <f>Obra</f>
        <v>ESCUELA SECUNDARIA ULLUM</v>
      </c>
      <c r="C2104" s="87"/>
      <c r="D2104" s="87"/>
      <c r="E2104" s="87"/>
      <c r="F2104" s="93" t="s">
        <v>38</v>
      </c>
      <c r="G2104" s="275">
        <f>Fecha_Base</f>
        <v>0</v>
      </c>
    </row>
    <row r="2105" spans="1:123" ht="24" customHeight="1" x14ac:dyDescent="0.2">
      <c r="A2105" s="276" t="s">
        <v>601</v>
      </c>
      <c r="B2105" s="88" t="str">
        <f>Ubicación</f>
        <v>ULLUM - SAN JUAN</v>
      </c>
      <c r="C2105" s="88"/>
      <c r="D2105" s="94"/>
      <c r="E2105" s="95"/>
      <c r="G2105" s="277"/>
    </row>
    <row r="2106" spans="1:123" ht="24" customHeight="1" x14ac:dyDescent="0.2">
      <c r="A2106" s="276" t="s">
        <v>39</v>
      </c>
      <c r="B2106" s="97">
        <f>IFERROR(VALUE(LEFT(B2107,FIND(".",B2107)-1)),"")</f>
        <v>6</v>
      </c>
      <c r="C2106" s="89" t="str">
        <f>IFERROR(VLOOKUP(B2106,Tabla_CyP,2,FALSE),"")</f>
        <v xml:space="preserve"> PISOS Y ZÓCALOS</v>
      </c>
      <c r="E2106" s="95"/>
      <c r="G2106" s="277"/>
    </row>
    <row r="2107" spans="1:123" ht="24" customHeight="1" x14ac:dyDescent="0.2">
      <c r="A2107" s="276" t="s">
        <v>25</v>
      </c>
      <c r="B2107" s="98" t="str">
        <f>IFERROR(VLOOKUP(COUNTIF($A$1:A2107,"ANALISIS DE PRECIOS"),Tabla_NumeroItem,2,FALSE),"")</f>
        <v>6.1.1</v>
      </c>
      <c r="C2107" s="89" t="str">
        <f>IFERROR(VLOOKUP(B2107,Tabla_CyP,2,FALSE),"")</f>
        <v>De hormigón</v>
      </c>
      <c r="D2107" s="94"/>
      <c r="E2107" s="95"/>
      <c r="F2107" s="93" t="s">
        <v>26</v>
      </c>
      <c r="G2107" s="278" t="str">
        <f>IFERROR(VLOOKUP(B2107,Tabla_CyP,4,FALSE),"")</f>
        <v>m2</v>
      </c>
    </row>
    <row r="2108" spans="1:123" ht="24" customHeight="1" x14ac:dyDescent="0.2">
      <c r="A2108" s="276"/>
      <c r="B2108" s="88"/>
      <c r="D2108" s="94"/>
      <c r="E2108" s="95"/>
      <c r="G2108" s="277"/>
    </row>
    <row r="2109" spans="1:123" ht="24" customHeight="1" x14ac:dyDescent="0.2">
      <c r="A2109" s="331" t="s">
        <v>507</v>
      </c>
      <c r="B2109" s="332"/>
      <c r="C2109" s="333" t="s">
        <v>0</v>
      </c>
      <c r="D2109" s="333" t="s">
        <v>27</v>
      </c>
      <c r="E2109" s="335" t="s">
        <v>28</v>
      </c>
      <c r="F2109" s="337" t="s">
        <v>29</v>
      </c>
      <c r="G2109" s="337" t="s">
        <v>30</v>
      </c>
    </row>
    <row r="2110" spans="1:123" s="94" customFormat="1" ht="24" customHeight="1" x14ac:dyDescent="0.2">
      <c r="A2110" s="99" t="s">
        <v>508</v>
      </c>
      <c r="B2110" s="99" t="s">
        <v>509</v>
      </c>
      <c r="C2110" s="334"/>
      <c r="D2110" s="334"/>
      <c r="E2110" s="336"/>
      <c r="F2110" s="338"/>
      <c r="G2110" s="338"/>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
      <c r="A2111" s="279"/>
      <c r="B2111" s="100"/>
      <c r="C2111" s="138" t="s">
        <v>604</v>
      </c>
      <c r="D2111" s="101"/>
      <c r="E2111" s="102"/>
      <c r="F2111" s="103"/>
      <c r="G2111" s="280"/>
    </row>
    <row r="2112" spans="1:123" s="224" customFormat="1" ht="24" customHeight="1" x14ac:dyDescent="0.2">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
      <c r="A2125" s="219" t="str">
        <f t="shared" si="631"/>
        <v/>
      </c>
      <c r="B2125" s="217" t="str">
        <f t="shared" si="634"/>
        <v/>
      </c>
      <c r="C2125" s="218"/>
      <c r="D2125" s="219" t="str">
        <f t="shared" si="632"/>
        <v/>
      </c>
      <c r="E2125" s="220"/>
      <c r="F2125" s="222">
        <f t="shared" si="633"/>
        <v>0</v>
      </c>
      <c r="G2125" s="281">
        <f t="shared" si="635"/>
        <v>0</v>
      </c>
    </row>
    <row r="2126" spans="1:7" ht="24" customHeight="1" x14ac:dyDescent="0.2">
      <c r="A2126" s="282"/>
      <c r="D2126" s="94"/>
      <c r="E2126" s="95"/>
      <c r="F2126" s="268" t="s">
        <v>31</v>
      </c>
      <c r="G2126" s="283">
        <f>SUBTOTAL(9,G2112:G2125)</f>
        <v>0</v>
      </c>
    </row>
    <row r="2127" spans="1:7" ht="24" customHeight="1" x14ac:dyDescent="0.2">
      <c r="A2127" s="282"/>
      <c r="C2127" s="104" t="s">
        <v>605</v>
      </c>
      <c r="D2127" s="94"/>
      <c r="E2127" s="95"/>
      <c r="G2127" s="284"/>
    </row>
    <row r="2128" spans="1:7" s="224" customFormat="1" ht="24" customHeight="1" x14ac:dyDescent="0.2">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
      <c r="A2135" s="219" t="str">
        <f t="shared" si="636"/>
        <v/>
      </c>
      <c r="B2135" s="217">
        <f t="shared" si="637"/>
        <v>0</v>
      </c>
      <c r="C2135" s="218"/>
      <c r="D2135" s="219" t="str">
        <f t="shared" si="638"/>
        <v/>
      </c>
      <c r="E2135" s="220"/>
      <c r="F2135" s="221">
        <f t="shared" si="639"/>
        <v>0</v>
      </c>
      <c r="G2135" s="281">
        <f t="shared" si="640"/>
        <v>0</v>
      </c>
    </row>
    <row r="2136" spans="1:7" ht="24" customHeight="1" x14ac:dyDescent="0.2">
      <c r="A2136" s="282"/>
      <c r="D2136" s="94"/>
      <c r="E2136" s="95"/>
      <c r="F2136" s="268" t="s">
        <v>32</v>
      </c>
      <c r="G2136" s="283">
        <f>SUBTOTAL(9,G2128:G2135)</f>
        <v>0</v>
      </c>
    </row>
    <row r="2137" spans="1:7" ht="24" customHeight="1" x14ac:dyDescent="0.2">
      <c r="A2137" s="282"/>
      <c r="C2137" s="104" t="s">
        <v>606</v>
      </c>
      <c r="D2137" s="94"/>
      <c r="E2137" s="95"/>
      <c r="G2137" s="284"/>
    </row>
    <row r="2138" spans="1:7" s="224" customFormat="1" ht="24" customHeight="1" x14ac:dyDescent="0.2">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
      <c r="A2146" s="219" t="str">
        <f t="shared" si="641"/>
        <v/>
      </c>
      <c r="B2146" s="217" t="str">
        <f t="shared" si="642"/>
        <v/>
      </c>
      <c r="C2146" s="218"/>
      <c r="D2146" s="219" t="str">
        <f t="shared" si="643"/>
        <v/>
      </c>
      <c r="E2146" s="220"/>
      <c r="F2146" s="221">
        <f t="shared" si="644"/>
        <v>0</v>
      </c>
      <c r="G2146" s="281">
        <f t="shared" si="645"/>
        <v>0</v>
      </c>
    </row>
    <row r="2147" spans="1:123" ht="24" customHeight="1" x14ac:dyDescent="0.2">
      <c r="A2147" s="285"/>
      <c r="B2147" s="94"/>
      <c r="D2147" s="94"/>
      <c r="E2147" s="95"/>
      <c r="F2147" s="268" t="s">
        <v>33</v>
      </c>
      <c r="G2147" s="283">
        <f>SUBTOTAL(9,G2138:G2146)</f>
        <v>0</v>
      </c>
    </row>
    <row r="2148" spans="1:123" ht="24" customHeight="1" x14ac:dyDescent="0.2">
      <c r="A2148" s="286"/>
      <c r="B2148" s="94"/>
      <c r="D2148" s="94"/>
      <c r="E2148" s="95"/>
      <c r="G2148" s="284"/>
    </row>
    <row r="2149" spans="1:123" ht="24" customHeight="1" x14ac:dyDescent="0.2">
      <c r="A2149" s="287" t="str">
        <f>B2107</f>
        <v>6.1.1</v>
      </c>
      <c r="B2149" s="288" t="str">
        <f>C2107</f>
        <v>De hormigón</v>
      </c>
      <c r="C2149" s="101"/>
      <c r="D2149" s="101" t="s">
        <v>34</v>
      </c>
      <c r="E2149" s="102"/>
      <c r="F2149" s="290" t="s">
        <v>35</v>
      </c>
      <c r="G2149" s="289">
        <f>SUBTOTAL(9,G2112:G2148)</f>
        <v>0</v>
      </c>
    </row>
    <row r="2151" spans="1:123" ht="24" customHeight="1" x14ac:dyDescent="0.2">
      <c r="A2151" s="269" t="s">
        <v>37</v>
      </c>
      <c r="B2151" s="270"/>
      <c r="C2151" s="270"/>
      <c r="D2151" s="270"/>
      <c r="E2151" s="270"/>
      <c r="F2151" s="270"/>
      <c r="G2151" s="271"/>
    </row>
    <row r="2152" spans="1:123" ht="24" customHeight="1" x14ac:dyDescent="0.2">
      <c r="A2152" s="272" t="s">
        <v>602</v>
      </c>
      <c r="B2152" s="90" t="str">
        <f>Comitente</f>
        <v>SUBSECRETARIA DE ARQUITECTURA</v>
      </c>
      <c r="C2152" s="86"/>
      <c r="D2152" s="91"/>
      <c r="E2152" s="91"/>
      <c r="F2152" s="92"/>
      <c r="G2152" s="273"/>
    </row>
    <row r="2153" spans="1:123" ht="24" customHeight="1" x14ac:dyDescent="0.2">
      <c r="A2153" s="272" t="s">
        <v>603</v>
      </c>
      <c r="B2153" s="90">
        <f>Contratista</f>
        <v>0</v>
      </c>
      <c r="C2153" s="87"/>
      <c r="D2153" s="87"/>
      <c r="E2153" s="87"/>
      <c r="F2153" s="93"/>
      <c r="G2153" s="274"/>
    </row>
    <row r="2154" spans="1:123" ht="24" customHeight="1" x14ac:dyDescent="0.2">
      <c r="A2154" s="272" t="s">
        <v>24</v>
      </c>
      <c r="B2154" s="90" t="str">
        <f>Obra</f>
        <v>ESCUELA SECUNDARIA ULLUM</v>
      </c>
      <c r="C2154" s="87"/>
      <c r="D2154" s="87"/>
      <c r="E2154" s="87"/>
      <c r="F2154" s="93" t="s">
        <v>38</v>
      </c>
      <c r="G2154" s="275">
        <f>Fecha_Base</f>
        <v>0</v>
      </c>
    </row>
    <row r="2155" spans="1:123" ht="24" customHeight="1" x14ac:dyDescent="0.2">
      <c r="A2155" s="276" t="s">
        <v>601</v>
      </c>
      <c r="B2155" s="88" t="str">
        <f>Ubicación</f>
        <v>ULLUM - SAN JUAN</v>
      </c>
      <c r="C2155" s="88"/>
      <c r="D2155" s="94"/>
      <c r="E2155" s="95"/>
      <c r="G2155" s="277"/>
    </row>
    <row r="2156" spans="1:123" ht="24" customHeight="1" x14ac:dyDescent="0.2">
      <c r="A2156" s="276" t="s">
        <v>39</v>
      </c>
      <c r="B2156" s="97">
        <f>IFERROR(VALUE(LEFT(B2157,FIND(".",B2157)-1)),"")</f>
        <v>6</v>
      </c>
      <c r="C2156" s="89" t="str">
        <f>IFERROR(VLOOKUP(B2156,Tabla_CyP,2,FALSE),"")</f>
        <v xml:space="preserve"> PISOS Y ZÓCALOS</v>
      </c>
      <c r="E2156" s="95"/>
      <c r="G2156" s="277"/>
    </row>
    <row r="2157" spans="1:123" ht="24" customHeight="1" x14ac:dyDescent="0.2">
      <c r="A2157" s="276" t="s">
        <v>25</v>
      </c>
      <c r="B2157" s="98" t="str">
        <f>IFERROR(VLOOKUP(COUNTIF($A$1:A2157,"ANALISIS DE PRECIOS"),Tabla_NumeroItem,2,FALSE),"")</f>
        <v>6.1.2</v>
      </c>
      <c r="C2157" s="89" t="str">
        <f>IFERROR(VLOOKUP(B2157,Tabla_CyP,2,FALSE),"")</f>
        <v>Pisos de mosaico granítico (0,30 x 0,30)</v>
      </c>
      <c r="D2157" s="94"/>
      <c r="E2157" s="95"/>
      <c r="F2157" s="93" t="s">
        <v>26</v>
      </c>
      <c r="G2157" s="278" t="str">
        <f>IFERROR(VLOOKUP(B2157,Tabla_CyP,4,FALSE),"")</f>
        <v>m2</v>
      </c>
    </row>
    <row r="2158" spans="1:123" ht="24" customHeight="1" x14ac:dyDescent="0.2">
      <c r="A2158" s="276"/>
      <c r="B2158" s="88"/>
      <c r="D2158" s="94"/>
      <c r="E2158" s="95"/>
      <c r="G2158" s="277"/>
    </row>
    <row r="2159" spans="1:123" ht="24" customHeight="1" x14ac:dyDescent="0.2">
      <c r="A2159" s="331" t="s">
        <v>507</v>
      </c>
      <c r="B2159" s="332"/>
      <c r="C2159" s="333" t="s">
        <v>0</v>
      </c>
      <c r="D2159" s="333" t="s">
        <v>27</v>
      </c>
      <c r="E2159" s="335" t="s">
        <v>28</v>
      </c>
      <c r="F2159" s="337" t="s">
        <v>29</v>
      </c>
      <c r="G2159" s="337" t="s">
        <v>30</v>
      </c>
    </row>
    <row r="2160" spans="1:123" s="94" customFormat="1" ht="24" customHeight="1" x14ac:dyDescent="0.2">
      <c r="A2160" s="99" t="s">
        <v>508</v>
      </c>
      <c r="B2160" s="99" t="s">
        <v>509</v>
      </c>
      <c r="C2160" s="334"/>
      <c r="D2160" s="334"/>
      <c r="E2160" s="336"/>
      <c r="F2160" s="338"/>
      <c r="G2160" s="338"/>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
      <c r="A2161" s="279"/>
      <c r="B2161" s="100"/>
      <c r="C2161" s="138" t="s">
        <v>604</v>
      </c>
      <c r="D2161" s="101"/>
      <c r="E2161" s="102"/>
      <c r="F2161" s="103"/>
      <c r="G2161" s="280"/>
    </row>
    <row r="2162" spans="1:7" s="224" customFormat="1" ht="24" customHeight="1" x14ac:dyDescent="0.2">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
      <c r="A2175" s="219" t="str">
        <f t="shared" si="646"/>
        <v/>
      </c>
      <c r="B2175" s="217" t="str">
        <f t="shared" si="649"/>
        <v/>
      </c>
      <c r="C2175" s="218"/>
      <c r="D2175" s="219" t="str">
        <f t="shared" si="647"/>
        <v/>
      </c>
      <c r="E2175" s="220"/>
      <c r="F2175" s="222">
        <f t="shared" si="648"/>
        <v>0</v>
      </c>
      <c r="G2175" s="281">
        <f t="shared" si="650"/>
        <v>0</v>
      </c>
    </row>
    <row r="2176" spans="1:7" ht="24" customHeight="1" x14ac:dyDescent="0.2">
      <c r="A2176" s="282"/>
      <c r="D2176" s="94"/>
      <c r="E2176" s="95"/>
      <c r="F2176" s="268" t="s">
        <v>31</v>
      </c>
      <c r="G2176" s="283">
        <f>SUBTOTAL(9,G2162:G2175)</f>
        <v>0</v>
      </c>
    </row>
    <row r="2177" spans="1:7" ht="24" customHeight="1" x14ac:dyDescent="0.2">
      <c r="A2177" s="282"/>
      <c r="C2177" s="104" t="s">
        <v>605</v>
      </c>
      <c r="D2177" s="94"/>
      <c r="E2177" s="95"/>
      <c r="G2177" s="284"/>
    </row>
    <row r="2178" spans="1:7" s="224" customFormat="1" ht="24" customHeight="1" x14ac:dyDescent="0.2">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
      <c r="A2185" s="219" t="str">
        <f t="shared" si="651"/>
        <v/>
      </c>
      <c r="B2185" s="217">
        <f t="shared" si="652"/>
        <v>0</v>
      </c>
      <c r="C2185" s="218"/>
      <c r="D2185" s="219" t="str">
        <f t="shared" si="653"/>
        <v/>
      </c>
      <c r="E2185" s="220"/>
      <c r="F2185" s="221">
        <f t="shared" si="654"/>
        <v>0</v>
      </c>
      <c r="G2185" s="281">
        <f t="shared" si="655"/>
        <v>0</v>
      </c>
    </row>
    <row r="2186" spans="1:7" ht="24" customHeight="1" x14ac:dyDescent="0.2">
      <c r="A2186" s="282"/>
      <c r="D2186" s="94"/>
      <c r="E2186" s="95"/>
      <c r="F2186" s="268" t="s">
        <v>32</v>
      </c>
      <c r="G2186" s="283">
        <f>SUBTOTAL(9,G2178:G2185)</f>
        <v>0</v>
      </c>
    </row>
    <row r="2187" spans="1:7" ht="24" customHeight="1" x14ac:dyDescent="0.2">
      <c r="A2187" s="282"/>
      <c r="C2187" s="104" t="s">
        <v>606</v>
      </c>
      <c r="D2187" s="94"/>
      <c r="E2187" s="95"/>
      <c r="G2187" s="284"/>
    </row>
    <row r="2188" spans="1:7" s="224" customFormat="1" ht="24" customHeight="1" x14ac:dyDescent="0.2">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
      <c r="A2196" s="219" t="str">
        <f t="shared" si="656"/>
        <v/>
      </c>
      <c r="B2196" s="217" t="str">
        <f t="shared" si="657"/>
        <v/>
      </c>
      <c r="C2196" s="218"/>
      <c r="D2196" s="219" t="str">
        <f t="shared" si="658"/>
        <v/>
      </c>
      <c r="E2196" s="220"/>
      <c r="F2196" s="221">
        <f t="shared" si="659"/>
        <v>0</v>
      </c>
      <c r="G2196" s="281">
        <f t="shared" si="660"/>
        <v>0</v>
      </c>
    </row>
    <row r="2197" spans="1:7" ht="24" customHeight="1" x14ac:dyDescent="0.2">
      <c r="A2197" s="285"/>
      <c r="B2197" s="94"/>
      <c r="D2197" s="94"/>
      <c r="E2197" s="95"/>
      <c r="F2197" s="268" t="s">
        <v>33</v>
      </c>
      <c r="G2197" s="283">
        <f>SUBTOTAL(9,G2188:G2196)</f>
        <v>0</v>
      </c>
    </row>
    <row r="2198" spans="1:7" ht="24" customHeight="1" x14ac:dyDescent="0.2">
      <c r="A2198" s="286"/>
      <c r="B2198" s="94"/>
      <c r="D2198" s="94"/>
      <c r="E2198" s="95"/>
      <c r="G2198" s="284"/>
    </row>
    <row r="2199" spans="1:7" ht="24" customHeight="1" x14ac:dyDescent="0.2">
      <c r="A2199" s="287" t="str">
        <f>B2157</f>
        <v>6.1.2</v>
      </c>
      <c r="B2199" s="288" t="str">
        <f>C2157</f>
        <v>Pisos de mosaico granítico (0,30 x 0,30)</v>
      </c>
      <c r="C2199" s="101"/>
      <c r="D2199" s="101" t="s">
        <v>34</v>
      </c>
      <c r="E2199" s="102"/>
      <c r="F2199" s="290" t="s">
        <v>35</v>
      </c>
      <c r="G2199" s="289">
        <f>SUBTOTAL(9,G2162:G2198)</f>
        <v>0</v>
      </c>
    </row>
    <row r="2201" spans="1:7" ht="24" customHeight="1" x14ac:dyDescent="0.2">
      <c r="A2201" s="269" t="s">
        <v>37</v>
      </c>
      <c r="B2201" s="270"/>
      <c r="C2201" s="270"/>
      <c r="D2201" s="270"/>
      <c r="E2201" s="270"/>
      <c r="F2201" s="270"/>
      <c r="G2201" s="271"/>
    </row>
    <row r="2202" spans="1:7" ht="24" customHeight="1" x14ac:dyDescent="0.2">
      <c r="A2202" s="272" t="s">
        <v>602</v>
      </c>
      <c r="B2202" s="90" t="str">
        <f>Comitente</f>
        <v>SUBSECRETARIA DE ARQUITECTURA</v>
      </c>
      <c r="C2202" s="86"/>
      <c r="D2202" s="91"/>
      <c r="E2202" s="91"/>
      <c r="F2202" s="92"/>
      <c r="G2202" s="273"/>
    </row>
    <row r="2203" spans="1:7" ht="24" customHeight="1" x14ac:dyDescent="0.2">
      <c r="A2203" s="272" t="s">
        <v>603</v>
      </c>
      <c r="B2203" s="90">
        <f>Contratista</f>
        <v>0</v>
      </c>
      <c r="C2203" s="87"/>
      <c r="D2203" s="87"/>
      <c r="E2203" s="87"/>
      <c r="F2203" s="93"/>
      <c r="G2203" s="274"/>
    </row>
    <row r="2204" spans="1:7" ht="24" customHeight="1" x14ac:dyDescent="0.2">
      <c r="A2204" s="272" t="s">
        <v>24</v>
      </c>
      <c r="B2204" s="90" t="str">
        <f>Obra</f>
        <v>ESCUELA SECUNDARIA ULLUM</v>
      </c>
      <c r="C2204" s="87"/>
      <c r="D2204" s="87"/>
      <c r="E2204" s="87"/>
      <c r="F2204" s="93" t="s">
        <v>38</v>
      </c>
      <c r="G2204" s="275">
        <f>Fecha_Base</f>
        <v>0</v>
      </c>
    </row>
    <row r="2205" spans="1:7" ht="24" customHeight="1" x14ac:dyDescent="0.2">
      <c r="A2205" s="276" t="s">
        <v>601</v>
      </c>
      <c r="B2205" s="88" t="str">
        <f>Ubicación</f>
        <v>ULLUM - SAN JUAN</v>
      </c>
      <c r="C2205" s="88"/>
      <c r="D2205" s="94"/>
      <c r="E2205" s="95"/>
      <c r="G2205" s="277"/>
    </row>
    <row r="2206" spans="1:7" ht="24" customHeight="1" x14ac:dyDescent="0.2">
      <c r="A2206" s="276" t="s">
        <v>39</v>
      </c>
      <c r="B2206" s="97">
        <f>IFERROR(VALUE(LEFT(B2207,FIND(".",B2207)-1)),"")</f>
        <v>6</v>
      </c>
      <c r="C2206" s="89" t="str">
        <f>IFERROR(VLOOKUP(B2206,Tabla_CyP,2,FALSE),"")</f>
        <v xml:space="preserve"> PISOS Y ZÓCALOS</v>
      </c>
      <c r="E2206" s="95"/>
      <c r="G2206" s="277"/>
    </row>
    <row r="2207" spans="1:7" ht="24" customHeight="1" x14ac:dyDescent="0.2">
      <c r="A2207" s="276" t="s">
        <v>25</v>
      </c>
      <c r="B2207" s="98" t="str">
        <f>IFERROR(VLOOKUP(COUNTIF($A$1:A2207,"ANALISIS DE PRECIOS"),Tabla_NumeroItem,2,FALSE),"")</f>
        <v>6.1.7</v>
      </c>
      <c r="C2207" s="89" t="str">
        <f>IFERROR(VLOOKUP(B2207,Tabla_CyP,2,FALSE),"")</f>
        <v>Zócalos graníticos (0,07x0,30)</v>
      </c>
      <c r="D2207" s="94"/>
      <c r="E2207" s="95"/>
      <c r="F2207" s="93" t="s">
        <v>26</v>
      </c>
      <c r="G2207" s="278" t="str">
        <f>IFERROR(VLOOKUP(B2207,Tabla_CyP,4,FALSE),"")</f>
        <v>ml</v>
      </c>
    </row>
    <row r="2208" spans="1:7" ht="24" customHeight="1" x14ac:dyDescent="0.2">
      <c r="A2208" s="276"/>
      <c r="B2208" s="88"/>
      <c r="D2208" s="94"/>
      <c r="E2208" s="95"/>
      <c r="G2208" s="277"/>
    </row>
    <row r="2209" spans="1:123" ht="24" customHeight="1" x14ac:dyDescent="0.2">
      <c r="A2209" s="331" t="s">
        <v>507</v>
      </c>
      <c r="B2209" s="332"/>
      <c r="C2209" s="333" t="s">
        <v>0</v>
      </c>
      <c r="D2209" s="333" t="s">
        <v>27</v>
      </c>
      <c r="E2209" s="335" t="s">
        <v>28</v>
      </c>
      <c r="F2209" s="337" t="s">
        <v>29</v>
      </c>
      <c r="G2209" s="337" t="s">
        <v>30</v>
      </c>
    </row>
    <row r="2210" spans="1:123" s="94" customFormat="1" ht="24" customHeight="1" x14ac:dyDescent="0.2">
      <c r="A2210" s="99" t="s">
        <v>508</v>
      </c>
      <c r="B2210" s="99" t="s">
        <v>509</v>
      </c>
      <c r="C2210" s="334"/>
      <c r="D2210" s="334"/>
      <c r="E2210" s="336"/>
      <c r="F2210" s="338"/>
      <c r="G2210" s="338"/>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
      <c r="A2211" s="279"/>
      <c r="B2211" s="100"/>
      <c r="C2211" s="138" t="s">
        <v>604</v>
      </c>
      <c r="D2211" s="101"/>
      <c r="E2211" s="102"/>
      <c r="F2211" s="103"/>
      <c r="G2211" s="280"/>
    </row>
    <row r="2212" spans="1:123" s="224" customFormat="1" ht="24" customHeight="1" x14ac:dyDescent="0.2">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
      <c r="A2225" s="219" t="str">
        <f t="shared" si="661"/>
        <v/>
      </c>
      <c r="B2225" s="217" t="str">
        <f t="shared" si="664"/>
        <v/>
      </c>
      <c r="C2225" s="218"/>
      <c r="D2225" s="219" t="str">
        <f t="shared" si="662"/>
        <v/>
      </c>
      <c r="E2225" s="220"/>
      <c r="F2225" s="222">
        <f t="shared" si="663"/>
        <v>0</v>
      </c>
      <c r="G2225" s="281">
        <f t="shared" si="665"/>
        <v>0</v>
      </c>
    </row>
    <row r="2226" spans="1:7" ht="24" customHeight="1" x14ac:dyDescent="0.2">
      <c r="A2226" s="282"/>
      <c r="D2226" s="94"/>
      <c r="E2226" s="95"/>
      <c r="F2226" s="268" t="s">
        <v>31</v>
      </c>
      <c r="G2226" s="283">
        <f>SUBTOTAL(9,G2212:G2225)</f>
        <v>0</v>
      </c>
    </row>
    <row r="2227" spans="1:7" ht="24" customHeight="1" x14ac:dyDescent="0.2">
      <c r="A2227" s="282"/>
      <c r="C2227" s="104" t="s">
        <v>605</v>
      </c>
      <c r="D2227" s="94"/>
      <c r="E2227" s="95"/>
      <c r="G2227" s="284"/>
    </row>
    <row r="2228" spans="1:7" s="224" customFormat="1" ht="24" customHeight="1" x14ac:dyDescent="0.2">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
      <c r="A2235" s="219" t="str">
        <f t="shared" si="666"/>
        <v/>
      </c>
      <c r="B2235" s="217">
        <f t="shared" si="667"/>
        <v>0</v>
      </c>
      <c r="C2235" s="218"/>
      <c r="D2235" s="219" t="str">
        <f t="shared" si="668"/>
        <v/>
      </c>
      <c r="E2235" s="220"/>
      <c r="F2235" s="221">
        <f t="shared" si="669"/>
        <v>0</v>
      </c>
      <c r="G2235" s="281">
        <f t="shared" si="670"/>
        <v>0</v>
      </c>
    </row>
    <row r="2236" spans="1:7" ht="24" customHeight="1" x14ac:dyDescent="0.2">
      <c r="A2236" s="282"/>
      <c r="D2236" s="94"/>
      <c r="E2236" s="95"/>
      <c r="F2236" s="268" t="s">
        <v>32</v>
      </c>
      <c r="G2236" s="283">
        <f>SUBTOTAL(9,G2228:G2235)</f>
        <v>0</v>
      </c>
    </row>
    <row r="2237" spans="1:7" ht="24" customHeight="1" x14ac:dyDescent="0.2">
      <c r="A2237" s="282"/>
      <c r="C2237" s="104" t="s">
        <v>606</v>
      </c>
      <c r="D2237" s="94"/>
      <c r="E2237" s="95"/>
      <c r="G2237" s="284"/>
    </row>
    <row r="2238" spans="1:7" s="224" customFormat="1" ht="24" customHeight="1" x14ac:dyDescent="0.2">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
      <c r="A2246" s="219" t="str">
        <f t="shared" si="671"/>
        <v/>
      </c>
      <c r="B2246" s="217" t="str">
        <f t="shared" si="672"/>
        <v/>
      </c>
      <c r="C2246" s="218"/>
      <c r="D2246" s="219" t="str">
        <f t="shared" si="673"/>
        <v/>
      </c>
      <c r="E2246" s="220"/>
      <c r="F2246" s="221">
        <f t="shared" si="674"/>
        <v>0</v>
      </c>
      <c r="G2246" s="281">
        <f t="shared" si="675"/>
        <v>0</v>
      </c>
    </row>
    <row r="2247" spans="1:7" ht="24" customHeight="1" x14ac:dyDescent="0.2">
      <c r="A2247" s="285"/>
      <c r="B2247" s="94"/>
      <c r="D2247" s="94"/>
      <c r="E2247" s="95"/>
      <c r="F2247" s="268" t="s">
        <v>33</v>
      </c>
      <c r="G2247" s="283">
        <f>SUBTOTAL(9,G2238:G2246)</f>
        <v>0</v>
      </c>
    </row>
    <row r="2248" spans="1:7" ht="24" customHeight="1" x14ac:dyDescent="0.2">
      <c r="A2248" s="286"/>
      <c r="B2248" s="94"/>
      <c r="D2248" s="94"/>
      <c r="E2248" s="95"/>
      <c r="G2248" s="284"/>
    </row>
    <row r="2249" spans="1:7" ht="24" customHeight="1" x14ac:dyDescent="0.2">
      <c r="A2249" s="287" t="str">
        <f>B2207</f>
        <v>6.1.7</v>
      </c>
      <c r="B2249" s="288" t="str">
        <f>C2207</f>
        <v>Zócalos graníticos (0,07x0,30)</v>
      </c>
      <c r="C2249" s="101"/>
      <c r="D2249" s="101" t="s">
        <v>34</v>
      </c>
      <c r="E2249" s="102"/>
      <c r="F2249" s="290" t="s">
        <v>35</v>
      </c>
      <c r="G2249" s="289">
        <f>SUBTOTAL(9,G2212:G2248)</f>
        <v>0</v>
      </c>
    </row>
    <row r="2251" spans="1:7" ht="24" customHeight="1" x14ac:dyDescent="0.2">
      <c r="A2251" s="269" t="s">
        <v>37</v>
      </c>
      <c r="B2251" s="270"/>
      <c r="C2251" s="270"/>
      <c r="D2251" s="270"/>
      <c r="E2251" s="270"/>
      <c r="F2251" s="270"/>
      <c r="G2251" s="271"/>
    </row>
    <row r="2252" spans="1:7" ht="24" customHeight="1" x14ac:dyDescent="0.2">
      <c r="A2252" s="272" t="s">
        <v>602</v>
      </c>
      <c r="B2252" s="90" t="str">
        <f>Comitente</f>
        <v>SUBSECRETARIA DE ARQUITECTURA</v>
      </c>
      <c r="C2252" s="86"/>
      <c r="D2252" s="91"/>
      <c r="E2252" s="91"/>
      <c r="F2252" s="92"/>
      <c r="G2252" s="273"/>
    </row>
    <row r="2253" spans="1:7" ht="24" customHeight="1" x14ac:dyDescent="0.2">
      <c r="A2253" s="272" t="s">
        <v>603</v>
      </c>
      <c r="B2253" s="90">
        <f>Contratista</f>
        <v>0</v>
      </c>
      <c r="C2253" s="87"/>
      <c r="D2253" s="87"/>
      <c r="E2253" s="87"/>
      <c r="F2253" s="93"/>
      <c r="G2253" s="274"/>
    </row>
    <row r="2254" spans="1:7" ht="24" customHeight="1" x14ac:dyDescent="0.2">
      <c r="A2254" s="272" t="s">
        <v>24</v>
      </c>
      <c r="B2254" s="90" t="str">
        <f>Obra</f>
        <v>ESCUELA SECUNDARIA ULLUM</v>
      </c>
      <c r="C2254" s="87"/>
      <c r="D2254" s="87"/>
      <c r="E2254" s="87"/>
      <c r="F2254" s="93" t="s">
        <v>38</v>
      </c>
      <c r="G2254" s="275">
        <f>Fecha_Base</f>
        <v>0</v>
      </c>
    </row>
    <row r="2255" spans="1:7" ht="24" customHeight="1" x14ac:dyDescent="0.2">
      <c r="A2255" s="276" t="s">
        <v>601</v>
      </c>
      <c r="B2255" s="88" t="str">
        <f>Ubicación</f>
        <v>ULLUM - SAN JUAN</v>
      </c>
      <c r="C2255" s="88"/>
      <c r="D2255" s="94"/>
      <c r="E2255" s="95"/>
      <c r="G2255" s="277"/>
    </row>
    <row r="2256" spans="1:7" ht="24" customHeight="1" x14ac:dyDescent="0.2">
      <c r="A2256" s="276" t="s">
        <v>39</v>
      </c>
      <c r="B2256" s="97">
        <f>IFERROR(VALUE(LEFT(B2257,FIND(".",B2257)-1)),"")</f>
        <v>6</v>
      </c>
      <c r="C2256" s="89" t="str">
        <f>IFERROR(VLOOKUP(B2256,Tabla_CyP,2,FALSE),"")</f>
        <v xml:space="preserve"> PISOS Y ZÓCALOS</v>
      </c>
      <c r="E2256" s="95"/>
      <c r="G2256" s="277"/>
    </row>
    <row r="2257" spans="1:123" ht="24" customHeight="1" x14ac:dyDescent="0.2">
      <c r="A2257" s="276" t="s">
        <v>25</v>
      </c>
      <c r="B2257" s="98" t="str">
        <f>IFERROR(VLOOKUP(COUNTIF($A$1:A2257,"ANALISIS DE PRECIOS"),Tabla_NumeroItem,2,FALSE),"")</f>
        <v>6.1.10</v>
      </c>
      <c r="C2257" s="89" t="str">
        <f>IFERROR(VLOOKUP(B2257,Tabla_CyP,2,FALSE),"")</f>
        <v>Zócalos cementicio</v>
      </c>
      <c r="D2257" s="94"/>
      <c r="E2257" s="95"/>
      <c r="F2257" s="93" t="s">
        <v>26</v>
      </c>
      <c r="G2257" s="278" t="str">
        <f>IFERROR(VLOOKUP(B2257,Tabla_CyP,4,FALSE),"")</f>
        <v>ml</v>
      </c>
    </row>
    <row r="2258" spans="1:123" ht="24" customHeight="1" x14ac:dyDescent="0.2">
      <c r="A2258" s="276"/>
      <c r="B2258" s="88"/>
      <c r="D2258" s="94"/>
      <c r="E2258" s="95"/>
      <c r="G2258" s="277"/>
    </row>
    <row r="2259" spans="1:123" ht="24" customHeight="1" x14ac:dyDescent="0.2">
      <c r="A2259" s="331" t="s">
        <v>507</v>
      </c>
      <c r="B2259" s="332"/>
      <c r="C2259" s="333" t="s">
        <v>0</v>
      </c>
      <c r="D2259" s="333" t="s">
        <v>27</v>
      </c>
      <c r="E2259" s="335" t="s">
        <v>28</v>
      </c>
      <c r="F2259" s="337" t="s">
        <v>29</v>
      </c>
      <c r="G2259" s="337" t="s">
        <v>30</v>
      </c>
    </row>
    <row r="2260" spans="1:123" s="94" customFormat="1" ht="24" customHeight="1" x14ac:dyDescent="0.2">
      <c r="A2260" s="99" t="s">
        <v>508</v>
      </c>
      <c r="B2260" s="99" t="s">
        <v>509</v>
      </c>
      <c r="C2260" s="334"/>
      <c r="D2260" s="334"/>
      <c r="E2260" s="336"/>
      <c r="F2260" s="338"/>
      <c r="G2260" s="338"/>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
      <c r="A2261" s="279"/>
      <c r="B2261" s="100"/>
      <c r="C2261" s="138" t="s">
        <v>604</v>
      </c>
      <c r="D2261" s="101"/>
      <c r="E2261" s="102"/>
      <c r="F2261" s="103"/>
      <c r="G2261" s="280"/>
    </row>
    <row r="2262" spans="1:123" s="224" customFormat="1" ht="24" customHeight="1" x14ac:dyDescent="0.2">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
      <c r="A2275" s="219" t="str">
        <f t="shared" si="676"/>
        <v/>
      </c>
      <c r="B2275" s="217" t="str">
        <f t="shared" si="679"/>
        <v/>
      </c>
      <c r="C2275" s="218"/>
      <c r="D2275" s="219" t="str">
        <f t="shared" si="677"/>
        <v/>
      </c>
      <c r="E2275" s="220"/>
      <c r="F2275" s="222">
        <f t="shared" si="678"/>
        <v>0</v>
      </c>
      <c r="G2275" s="281">
        <f t="shared" si="680"/>
        <v>0</v>
      </c>
    </row>
    <row r="2276" spans="1:7" ht="24" customHeight="1" x14ac:dyDescent="0.2">
      <c r="A2276" s="282"/>
      <c r="D2276" s="94"/>
      <c r="E2276" s="95"/>
      <c r="F2276" s="268" t="s">
        <v>31</v>
      </c>
      <c r="G2276" s="283">
        <f>SUBTOTAL(9,G2262:G2275)</f>
        <v>0</v>
      </c>
    </row>
    <row r="2277" spans="1:7" ht="24" customHeight="1" x14ac:dyDescent="0.2">
      <c r="A2277" s="282"/>
      <c r="C2277" s="104" t="s">
        <v>605</v>
      </c>
      <c r="D2277" s="94"/>
      <c r="E2277" s="95"/>
      <c r="G2277" s="284"/>
    </row>
    <row r="2278" spans="1:7" s="224" customFormat="1" ht="24" customHeight="1" x14ac:dyDescent="0.2">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
      <c r="A2285" s="219" t="str">
        <f t="shared" si="681"/>
        <v/>
      </c>
      <c r="B2285" s="217">
        <f t="shared" si="682"/>
        <v>0</v>
      </c>
      <c r="C2285" s="218"/>
      <c r="D2285" s="219" t="str">
        <f t="shared" si="683"/>
        <v/>
      </c>
      <c r="E2285" s="220"/>
      <c r="F2285" s="221">
        <f t="shared" si="684"/>
        <v>0</v>
      </c>
      <c r="G2285" s="281">
        <f t="shared" si="685"/>
        <v>0</v>
      </c>
    </row>
    <row r="2286" spans="1:7" ht="24" customHeight="1" x14ac:dyDescent="0.2">
      <c r="A2286" s="282"/>
      <c r="D2286" s="94"/>
      <c r="E2286" s="95"/>
      <c r="F2286" s="268" t="s">
        <v>32</v>
      </c>
      <c r="G2286" s="283">
        <f>SUBTOTAL(9,G2278:G2285)</f>
        <v>0</v>
      </c>
    </row>
    <row r="2287" spans="1:7" ht="24" customHeight="1" x14ac:dyDescent="0.2">
      <c r="A2287" s="282"/>
      <c r="C2287" s="104" t="s">
        <v>606</v>
      </c>
      <c r="D2287" s="94"/>
      <c r="E2287" s="95"/>
      <c r="G2287" s="284"/>
    </row>
    <row r="2288" spans="1:7" s="224" customFormat="1" ht="24" customHeight="1" x14ac:dyDescent="0.2">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
      <c r="A2296" s="219" t="str">
        <f t="shared" si="686"/>
        <v/>
      </c>
      <c r="B2296" s="217" t="str">
        <f t="shared" si="687"/>
        <v/>
      </c>
      <c r="C2296" s="218"/>
      <c r="D2296" s="219" t="str">
        <f t="shared" si="688"/>
        <v/>
      </c>
      <c r="E2296" s="220"/>
      <c r="F2296" s="221">
        <f t="shared" si="689"/>
        <v>0</v>
      </c>
      <c r="G2296" s="281">
        <f t="shared" si="690"/>
        <v>0</v>
      </c>
    </row>
    <row r="2297" spans="1:7" ht="24" customHeight="1" x14ac:dyDescent="0.2">
      <c r="A2297" s="285"/>
      <c r="B2297" s="94"/>
      <c r="D2297" s="94"/>
      <c r="E2297" s="95"/>
      <c r="F2297" s="268" t="s">
        <v>33</v>
      </c>
      <c r="G2297" s="283">
        <f>SUBTOTAL(9,G2288:G2296)</f>
        <v>0</v>
      </c>
    </row>
    <row r="2298" spans="1:7" ht="24" customHeight="1" x14ac:dyDescent="0.2">
      <c r="A2298" s="286"/>
      <c r="B2298" s="94"/>
      <c r="D2298" s="94"/>
      <c r="E2298" s="95"/>
      <c r="G2298" s="284"/>
    </row>
    <row r="2299" spans="1:7" ht="24" customHeight="1" x14ac:dyDescent="0.2">
      <c r="A2299" s="287" t="str">
        <f>B2257</f>
        <v>6.1.10</v>
      </c>
      <c r="B2299" s="288" t="str">
        <f>C2257</f>
        <v>Zócalos cementicio</v>
      </c>
      <c r="C2299" s="101"/>
      <c r="D2299" s="101" t="s">
        <v>34</v>
      </c>
      <c r="E2299" s="102"/>
      <c r="F2299" s="290" t="s">
        <v>35</v>
      </c>
      <c r="G2299" s="289">
        <f>SUBTOTAL(9,G2262:G2298)</f>
        <v>0</v>
      </c>
    </row>
    <row r="2301" spans="1:7" ht="24" customHeight="1" x14ac:dyDescent="0.2">
      <c r="A2301" s="269" t="s">
        <v>37</v>
      </c>
      <c r="B2301" s="270"/>
      <c r="C2301" s="270"/>
      <c r="D2301" s="270"/>
      <c r="E2301" s="270"/>
      <c r="F2301" s="270"/>
      <c r="G2301" s="271"/>
    </row>
    <row r="2302" spans="1:7" ht="24" customHeight="1" x14ac:dyDescent="0.2">
      <c r="A2302" s="272" t="s">
        <v>602</v>
      </c>
      <c r="B2302" s="90" t="str">
        <f>Comitente</f>
        <v>SUBSECRETARIA DE ARQUITECTURA</v>
      </c>
      <c r="C2302" s="86"/>
      <c r="D2302" s="91"/>
      <c r="E2302" s="91"/>
      <c r="F2302" s="92"/>
      <c r="G2302" s="273"/>
    </row>
    <row r="2303" spans="1:7" ht="24" customHeight="1" x14ac:dyDescent="0.2">
      <c r="A2303" s="272" t="s">
        <v>603</v>
      </c>
      <c r="B2303" s="90">
        <f>Contratista</f>
        <v>0</v>
      </c>
      <c r="C2303" s="87"/>
      <c r="D2303" s="87"/>
      <c r="E2303" s="87"/>
      <c r="F2303" s="93"/>
      <c r="G2303" s="274"/>
    </row>
    <row r="2304" spans="1:7" ht="24" customHeight="1" x14ac:dyDescent="0.2">
      <c r="A2304" s="272" t="s">
        <v>24</v>
      </c>
      <c r="B2304" s="90" t="str">
        <f>Obra</f>
        <v>ESCUELA SECUNDARIA ULLUM</v>
      </c>
      <c r="C2304" s="87"/>
      <c r="D2304" s="87"/>
      <c r="E2304" s="87"/>
      <c r="F2304" s="93" t="s">
        <v>38</v>
      </c>
      <c r="G2304" s="275">
        <f>Fecha_Base</f>
        <v>0</v>
      </c>
    </row>
    <row r="2305" spans="1:123" ht="24" customHeight="1" x14ac:dyDescent="0.2">
      <c r="A2305" s="276" t="s">
        <v>601</v>
      </c>
      <c r="B2305" s="88" t="str">
        <f>Ubicación</f>
        <v>ULLUM - SAN JUAN</v>
      </c>
      <c r="C2305" s="88"/>
      <c r="D2305" s="94"/>
      <c r="E2305" s="95"/>
      <c r="G2305" s="277"/>
    </row>
    <row r="2306" spans="1:123" ht="24" customHeight="1" x14ac:dyDescent="0.2">
      <c r="A2306" s="276" t="s">
        <v>39</v>
      </c>
      <c r="B2306" s="97">
        <f>IFERROR(VALUE(LEFT(B2307,FIND(".",B2307)-1)),"")</f>
        <v>6</v>
      </c>
      <c r="C2306" s="89" t="str">
        <f>IFERROR(VLOOKUP(B2306,Tabla_CyP,2,FALSE),"")</f>
        <v xml:space="preserve"> PISOS Y ZÓCALOS</v>
      </c>
      <c r="E2306" s="95"/>
      <c r="G2306" s="277"/>
    </row>
    <row r="2307" spans="1:123" ht="24" customHeight="1" x14ac:dyDescent="0.2">
      <c r="A2307" s="276" t="s">
        <v>25</v>
      </c>
      <c r="B2307" s="98" t="str">
        <f>IFERROR(VLOOKUP(COUNTIF($A$1:A2307,"ANALISIS DE PRECIOS"),Tabla_NumeroItem,2,FALSE),"")</f>
        <v>6.1.12</v>
      </c>
      <c r="C2307" s="89" t="str">
        <f>IFERROR(VLOOKUP(B2307,Tabla_CyP,2,FALSE),"")</f>
        <v>Umbrales y solías</v>
      </c>
      <c r="D2307" s="94"/>
      <c r="E2307" s="95"/>
      <c r="F2307" s="93" t="s">
        <v>26</v>
      </c>
      <c r="G2307" s="278" t="str">
        <f>IFERROR(VLOOKUP(B2307,Tabla_CyP,4,FALSE),"")</f>
        <v>m2</v>
      </c>
    </row>
    <row r="2308" spans="1:123" ht="24" customHeight="1" x14ac:dyDescent="0.2">
      <c r="A2308" s="276"/>
      <c r="B2308" s="88"/>
      <c r="D2308" s="94"/>
      <c r="E2308" s="95"/>
      <c r="G2308" s="277"/>
    </row>
    <row r="2309" spans="1:123" ht="24" customHeight="1" x14ac:dyDescent="0.2">
      <c r="A2309" s="331" t="s">
        <v>507</v>
      </c>
      <c r="B2309" s="332"/>
      <c r="C2309" s="333" t="s">
        <v>0</v>
      </c>
      <c r="D2309" s="333" t="s">
        <v>27</v>
      </c>
      <c r="E2309" s="335" t="s">
        <v>28</v>
      </c>
      <c r="F2309" s="337" t="s">
        <v>29</v>
      </c>
      <c r="G2309" s="337" t="s">
        <v>30</v>
      </c>
    </row>
    <row r="2310" spans="1:123" s="94" customFormat="1" ht="24" customHeight="1" x14ac:dyDescent="0.2">
      <c r="A2310" s="99" t="s">
        <v>508</v>
      </c>
      <c r="B2310" s="99" t="s">
        <v>509</v>
      </c>
      <c r="C2310" s="334"/>
      <c r="D2310" s="334"/>
      <c r="E2310" s="336"/>
      <c r="F2310" s="338"/>
      <c r="G2310" s="338"/>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
      <c r="A2311" s="279"/>
      <c r="B2311" s="100"/>
      <c r="C2311" s="138" t="s">
        <v>604</v>
      </c>
      <c r="D2311" s="101"/>
      <c r="E2311" s="102"/>
      <c r="F2311" s="103"/>
      <c r="G2311" s="280"/>
    </row>
    <row r="2312" spans="1:123" s="224" customFormat="1" ht="24" customHeight="1" x14ac:dyDescent="0.2">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
      <c r="A2325" s="219" t="str">
        <f t="shared" si="691"/>
        <v/>
      </c>
      <c r="B2325" s="217" t="str">
        <f t="shared" si="694"/>
        <v/>
      </c>
      <c r="C2325" s="218"/>
      <c r="D2325" s="219" t="str">
        <f t="shared" si="692"/>
        <v/>
      </c>
      <c r="E2325" s="220"/>
      <c r="F2325" s="222">
        <f t="shared" si="693"/>
        <v>0</v>
      </c>
      <c r="G2325" s="281">
        <f t="shared" si="695"/>
        <v>0</v>
      </c>
    </row>
    <row r="2326" spans="1:7" ht="24" customHeight="1" x14ac:dyDescent="0.2">
      <c r="A2326" s="282"/>
      <c r="D2326" s="94"/>
      <c r="E2326" s="95"/>
      <c r="F2326" s="268" t="s">
        <v>31</v>
      </c>
      <c r="G2326" s="283">
        <f>SUBTOTAL(9,G2312:G2325)</f>
        <v>0</v>
      </c>
    </row>
    <row r="2327" spans="1:7" ht="24" customHeight="1" x14ac:dyDescent="0.2">
      <c r="A2327" s="282"/>
      <c r="C2327" s="104" t="s">
        <v>605</v>
      </c>
      <c r="D2327" s="94"/>
      <c r="E2327" s="95"/>
      <c r="G2327" s="284"/>
    </row>
    <row r="2328" spans="1:7" s="224" customFormat="1" ht="24" customHeight="1" x14ac:dyDescent="0.2">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
      <c r="A2335" s="219" t="str">
        <f t="shared" si="696"/>
        <v/>
      </c>
      <c r="B2335" s="217">
        <f t="shared" si="697"/>
        <v>0</v>
      </c>
      <c r="C2335" s="218"/>
      <c r="D2335" s="219" t="str">
        <f t="shared" si="698"/>
        <v/>
      </c>
      <c r="E2335" s="220"/>
      <c r="F2335" s="221">
        <f t="shared" si="699"/>
        <v>0</v>
      </c>
      <c r="G2335" s="281">
        <f t="shared" si="700"/>
        <v>0</v>
      </c>
    </row>
    <row r="2336" spans="1:7" ht="24" customHeight="1" x14ac:dyDescent="0.2">
      <c r="A2336" s="282"/>
      <c r="D2336" s="94"/>
      <c r="E2336" s="95"/>
      <c r="F2336" s="268" t="s">
        <v>32</v>
      </c>
      <c r="G2336" s="283">
        <f>SUBTOTAL(9,G2328:G2335)</f>
        <v>0</v>
      </c>
    </row>
    <row r="2337" spans="1:7" ht="24" customHeight="1" x14ac:dyDescent="0.2">
      <c r="A2337" s="282"/>
      <c r="C2337" s="104" t="s">
        <v>606</v>
      </c>
      <c r="D2337" s="94"/>
      <c r="E2337" s="95"/>
      <c r="G2337" s="284"/>
    </row>
    <row r="2338" spans="1:7" s="224" customFormat="1" ht="24" customHeight="1" x14ac:dyDescent="0.2">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
      <c r="A2346" s="219" t="str">
        <f t="shared" si="701"/>
        <v/>
      </c>
      <c r="B2346" s="217" t="str">
        <f t="shared" si="702"/>
        <v/>
      </c>
      <c r="C2346" s="218"/>
      <c r="D2346" s="219" t="str">
        <f t="shared" si="703"/>
        <v/>
      </c>
      <c r="E2346" s="220"/>
      <c r="F2346" s="221">
        <f t="shared" si="704"/>
        <v>0</v>
      </c>
      <c r="G2346" s="281">
        <f t="shared" si="705"/>
        <v>0</v>
      </c>
    </row>
    <row r="2347" spans="1:7" ht="24" customHeight="1" x14ac:dyDescent="0.2">
      <c r="A2347" s="285"/>
      <c r="B2347" s="94"/>
      <c r="D2347" s="94"/>
      <c r="E2347" s="95"/>
      <c r="F2347" s="268" t="s">
        <v>33</v>
      </c>
      <c r="G2347" s="283">
        <f>SUBTOTAL(9,G2338:G2346)</f>
        <v>0</v>
      </c>
    </row>
    <row r="2348" spans="1:7" ht="24" customHeight="1" x14ac:dyDescent="0.2">
      <c r="A2348" s="286"/>
      <c r="B2348" s="94"/>
      <c r="D2348" s="94"/>
      <c r="E2348" s="95"/>
      <c r="G2348" s="284"/>
    </row>
    <row r="2349" spans="1:7" ht="24" customHeight="1" x14ac:dyDescent="0.2">
      <c r="A2349" s="287" t="str">
        <f>B2307</f>
        <v>6.1.12</v>
      </c>
      <c r="B2349" s="288" t="str">
        <f>C2307</f>
        <v>Umbrales y solías</v>
      </c>
      <c r="C2349" s="101"/>
      <c r="D2349" s="101" t="s">
        <v>34</v>
      </c>
      <c r="E2349" s="102"/>
      <c r="F2349" s="290" t="s">
        <v>35</v>
      </c>
      <c r="G2349" s="289">
        <f>SUBTOTAL(9,G2312:G2348)</f>
        <v>0</v>
      </c>
    </row>
    <row r="2351" spans="1:7" ht="24" customHeight="1" x14ac:dyDescent="0.2">
      <c r="A2351" s="269" t="s">
        <v>37</v>
      </c>
      <c r="B2351" s="270"/>
      <c r="C2351" s="270"/>
      <c r="D2351" s="270"/>
      <c r="E2351" s="270"/>
      <c r="F2351" s="270"/>
      <c r="G2351" s="271"/>
    </row>
    <row r="2352" spans="1:7" ht="24" customHeight="1" x14ac:dyDescent="0.2">
      <c r="A2352" s="272" t="s">
        <v>602</v>
      </c>
      <c r="B2352" s="90" t="str">
        <f>Comitente</f>
        <v>SUBSECRETARIA DE ARQUITECTURA</v>
      </c>
      <c r="C2352" s="86"/>
      <c r="D2352" s="91"/>
      <c r="E2352" s="91"/>
      <c r="F2352" s="92"/>
      <c r="G2352" s="273"/>
    </row>
    <row r="2353" spans="1:123" ht="24" customHeight="1" x14ac:dyDescent="0.2">
      <c r="A2353" s="272" t="s">
        <v>603</v>
      </c>
      <c r="B2353" s="90">
        <f>Contratista</f>
        <v>0</v>
      </c>
      <c r="C2353" s="87"/>
      <c r="D2353" s="87"/>
      <c r="E2353" s="87"/>
      <c r="F2353" s="93"/>
      <c r="G2353" s="274"/>
    </row>
    <row r="2354" spans="1:123" ht="24" customHeight="1" x14ac:dyDescent="0.2">
      <c r="A2354" s="272" t="s">
        <v>24</v>
      </c>
      <c r="B2354" s="90" t="str">
        <f>Obra</f>
        <v>ESCUELA SECUNDARIA ULLUM</v>
      </c>
      <c r="C2354" s="87"/>
      <c r="D2354" s="87"/>
      <c r="E2354" s="87"/>
      <c r="F2354" s="93" t="s">
        <v>38</v>
      </c>
      <c r="G2354" s="275">
        <f>Fecha_Base</f>
        <v>0</v>
      </c>
    </row>
    <row r="2355" spans="1:123" ht="24" customHeight="1" x14ac:dyDescent="0.2">
      <c r="A2355" s="276" t="s">
        <v>601</v>
      </c>
      <c r="B2355" s="88" t="str">
        <f>Ubicación</f>
        <v>ULLUM - SAN JUAN</v>
      </c>
      <c r="C2355" s="88"/>
      <c r="D2355" s="94"/>
      <c r="E2355" s="95"/>
      <c r="G2355" s="277"/>
    </row>
    <row r="2356" spans="1:123" ht="24" customHeight="1" x14ac:dyDescent="0.2">
      <c r="A2356" s="276" t="s">
        <v>39</v>
      </c>
      <c r="B2356" s="97">
        <f>IFERROR(VALUE(LEFT(B2357,FIND(".",B2357)-1)),"")</f>
        <v>6</v>
      </c>
      <c r="C2356" s="89" t="str">
        <f>IFERROR(VLOOKUP(B2356,Tabla_CyP,2,FALSE),"")</f>
        <v xml:space="preserve"> PISOS Y ZÓCALOS</v>
      </c>
      <c r="E2356" s="95"/>
      <c r="G2356" s="277"/>
    </row>
    <row r="2357" spans="1:123" ht="24" customHeight="1" x14ac:dyDescent="0.2">
      <c r="A2357" s="276" t="s">
        <v>25</v>
      </c>
      <c r="B2357" s="98" t="str">
        <f>IFERROR(VLOOKUP(COUNTIF($A$1:A2357,"ANALISIS DE PRECIOS"),Tabla_NumeroItem,2,FALSE),"")</f>
        <v>6.2.1</v>
      </c>
      <c r="C2357" s="89" t="str">
        <f>IFERROR(VLOOKUP(B2357,Tabla_CyP,2,FALSE),"")</f>
        <v>De hormigón armado fratasado</v>
      </c>
      <c r="D2357" s="94"/>
      <c r="E2357" s="95"/>
      <c r="F2357" s="93" t="s">
        <v>26</v>
      </c>
      <c r="G2357" s="278" t="str">
        <f>IFERROR(VLOOKUP(B2357,Tabla_CyP,4,FALSE),"")</f>
        <v>m2</v>
      </c>
    </row>
    <row r="2358" spans="1:123" ht="24" customHeight="1" x14ac:dyDescent="0.2">
      <c r="A2358" s="276"/>
      <c r="B2358" s="88"/>
      <c r="D2358" s="94"/>
      <c r="E2358" s="95"/>
      <c r="G2358" s="277"/>
    </row>
    <row r="2359" spans="1:123" ht="24" customHeight="1" x14ac:dyDescent="0.2">
      <c r="A2359" s="331" t="s">
        <v>507</v>
      </c>
      <c r="B2359" s="332"/>
      <c r="C2359" s="333" t="s">
        <v>0</v>
      </c>
      <c r="D2359" s="333" t="s">
        <v>27</v>
      </c>
      <c r="E2359" s="335" t="s">
        <v>28</v>
      </c>
      <c r="F2359" s="337" t="s">
        <v>29</v>
      </c>
      <c r="G2359" s="337" t="s">
        <v>30</v>
      </c>
    </row>
    <row r="2360" spans="1:123" s="94" customFormat="1" ht="24" customHeight="1" x14ac:dyDescent="0.2">
      <c r="A2360" s="99" t="s">
        <v>508</v>
      </c>
      <c r="B2360" s="99" t="s">
        <v>509</v>
      </c>
      <c r="C2360" s="334"/>
      <c r="D2360" s="334"/>
      <c r="E2360" s="336"/>
      <c r="F2360" s="338"/>
      <c r="G2360" s="338"/>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
      <c r="A2361" s="279"/>
      <c r="B2361" s="100"/>
      <c r="C2361" s="138" t="s">
        <v>604</v>
      </c>
      <c r="D2361" s="101"/>
      <c r="E2361" s="102"/>
      <c r="F2361" s="103"/>
      <c r="G2361" s="280"/>
    </row>
    <row r="2362" spans="1:123" s="224" customFormat="1" ht="24" customHeight="1" x14ac:dyDescent="0.2">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
      <c r="A2375" s="219" t="str">
        <f t="shared" si="706"/>
        <v/>
      </c>
      <c r="B2375" s="217" t="str">
        <f t="shared" si="709"/>
        <v/>
      </c>
      <c r="C2375" s="218"/>
      <c r="D2375" s="219" t="str">
        <f t="shared" si="707"/>
        <v/>
      </c>
      <c r="E2375" s="220"/>
      <c r="F2375" s="222">
        <f t="shared" si="708"/>
        <v>0</v>
      </c>
      <c r="G2375" s="281">
        <f t="shared" si="710"/>
        <v>0</v>
      </c>
    </row>
    <row r="2376" spans="1:7" ht="24" customHeight="1" x14ac:dyDescent="0.2">
      <c r="A2376" s="282"/>
      <c r="D2376" s="94"/>
      <c r="E2376" s="95"/>
      <c r="F2376" s="268" t="s">
        <v>31</v>
      </c>
      <c r="G2376" s="283">
        <f>SUBTOTAL(9,G2362:G2375)</f>
        <v>0</v>
      </c>
    </row>
    <row r="2377" spans="1:7" ht="24" customHeight="1" x14ac:dyDescent="0.2">
      <c r="A2377" s="282"/>
      <c r="C2377" s="104" t="s">
        <v>605</v>
      </c>
      <c r="D2377" s="94"/>
      <c r="E2377" s="95"/>
      <c r="G2377" s="284"/>
    </row>
    <row r="2378" spans="1:7" s="224" customFormat="1" ht="24" customHeight="1" x14ac:dyDescent="0.2">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
      <c r="A2385" s="219" t="str">
        <f t="shared" si="711"/>
        <v/>
      </c>
      <c r="B2385" s="217">
        <f t="shared" si="712"/>
        <v>0</v>
      </c>
      <c r="C2385" s="218"/>
      <c r="D2385" s="219" t="str">
        <f t="shared" si="713"/>
        <v/>
      </c>
      <c r="E2385" s="220"/>
      <c r="F2385" s="221">
        <f t="shared" si="714"/>
        <v>0</v>
      </c>
      <c r="G2385" s="281">
        <f t="shared" si="715"/>
        <v>0</v>
      </c>
    </row>
    <row r="2386" spans="1:7" ht="24" customHeight="1" x14ac:dyDescent="0.2">
      <c r="A2386" s="282"/>
      <c r="D2386" s="94"/>
      <c r="E2386" s="95"/>
      <c r="F2386" s="268" t="s">
        <v>32</v>
      </c>
      <c r="G2386" s="283">
        <f>SUBTOTAL(9,G2378:G2385)</f>
        <v>0</v>
      </c>
    </row>
    <row r="2387" spans="1:7" ht="24" customHeight="1" x14ac:dyDescent="0.2">
      <c r="A2387" s="282"/>
      <c r="C2387" s="104" t="s">
        <v>606</v>
      </c>
      <c r="D2387" s="94"/>
      <c r="E2387" s="95"/>
      <c r="G2387" s="284"/>
    </row>
    <row r="2388" spans="1:7" s="224" customFormat="1" ht="24" customHeight="1" x14ac:dyDescent="0.2">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
      <c r="A2396" s="219" t="str">
        <f t="shared" si="716"/>
        <v/>
      </c>
      <c r="B2396" s="217" t="str">
        <f t="shared" si="717"/>
        <v/>
      </c>
      <c r="C2396" s="218"/>
      <c r="D2396" s="219" t="str">
        <f t="shared" si="718"/>
        <v/>
      </c>
      <c r="E2396" s="220"/>
      <c r="F2396" s="221">
        <f t="shared" si="719"/>
        <v>0</v>
      </c>
      <c r="G2396" s="281">
        <f t="shared" si="720"/>
        <v>0</v>
      </c>
    </row>
    <row r="2397" spans="1:7" ht="24" customHeight="1" x14ac:dyDescent="0.2">
      <c r="A2397" s="285"/>
      <c r="B2397" s="94"/>
      <c r="D2397" s="94"/>
      <c r="E2397" s="95"/>
      <c r="F2397" s="268" t="s">
        <v>33</v>
      </c>
      <c r="G2397" s="283">
        <f>SUBTOTAL(9,G2388:G2396)</f>
        <v>0</v>
      </c>
    </row>
    <row r="2398" spans="1:7" ht="24" customHeight="1" x14ac:dyDescent="0.2">
      <c r="A2398" s="286"/>
      <c r="B2398" s="94"/>
      <c r="D2398" s="94"/>
      <c r="E2398" s="95"/>
      <c r="G2398" s="284"/>
    </row>
    <row r="2399" spans="1:7" ht="24" customHeight="1" x14ac:dyDescent="0.2">
      <c r="A2399" s="287" t="str">
        <f>B2357</f>
        <v>6.2.1</v>
      </c>
      <c r="B2399" s="288" t="str">
        <f>C2357</f>
        <v>De hormigón armado fratasado</v>
      </c>
      <c r="C2399" s="101"/>
      <c r="D2399" s="101" t="s">
        <v>34</v>
      </c>
      <c r="E2399" s="102"/>
      <c r="F2399" s="290" t="s">
        <v>35</v>
      </c>
      <c r="G2399" s="289">
        <f>SUBTOTAL(9,G2362:G2398)</f>
        <v>0</v>
      </c>
    </row>
    <row r="2401" spans="1:123" ht="24" customHeight="1" x14ac:dyDescent="0.2">
      <c r="A2401" s="269" t="s">
        <v>37</v>
      </c>
      <c r="B2401" s="270"/>
      <c r="C2401" s="270"/>
      <c r="D2401" s="270"/>
      <c r="E2401" s="270"/>
      <c r="F2401" s="270"/>
      <c r="G2401" s="271"/>
    </row>
    <row r="2402" spans="1:123" ht="24" customHeight="1" x14ac:dyDescent="0.2">
      <c r="A2402" s="272" t="s">
        <v>602</v>
      </c>
      <c r="B2402" s="90" t="str">
        <f>Comitente</f>
        <v>SUBSECRETARIA DE ARQUITECTURA</v>
      </c>
      <c r="C2402" s="86"/>
      <c r="D2402" s="91"/>
      <c r="E2402" s="91"/>
      <c r="F2402" s="92"/>
      <c r="G2402" s="273"/>
    </row>
    <row r="2403" spans="1:123" ht="24" customHeight="1" x14ac:dyDescent="0.2">
      <c r="A2403" s="272" t="s">
        <v>603</v>
      </c>
      <c r="B2403" s="90">
        <f>Contratista</f>
        <v>0</v>
      </c>
      <c r="C2403" s="87"/>
      <c r="D2403" s="87"/>
      <c r="E2403" s="87"/>
      <c r="F2403" s="93"/>
      <c r="G2403" s="274"/>
    </row>
    <row r="2404" spans="1:123" ht="24" customHeight="1" x14ac:dyDescent="0.2">
      <c r="A2404" s="272" t="s">
        <v>24</v>
      </c>
      <c r="B2404" s="90" t="str">
        <f>Obra</f>
        <v>ESCUELA SECUNDARIA ULLUM</v>
      </c>
      <c r="C2404" s="87"/>
      <c r="D2404" s="87"/>
      <c r="E2404" s="87"/>
      <c r="F2404" s="93" t="s">
        <v>38</v>
      </c>
      <c r="G2404" s="275">
        <f>Fecha_Base</f>
        <v>0</v>
      </c>
    </row>
    <row r="2405" spans="1:123" ht="24" customHeight="1" x14ac:dyDescent="0.2">
      <c r="A2405" s="276" t="s">
        <v>601</v>
      </c>
      <c r="B2405" s="88" t="str">
        <f>Ubicación</f>
        <v>ULLUM - SAN JUAN</v>
      </c>
      <c r="C2405" s="88"/>
      <c r="D2405" s="94"/>
      <c r="E2405" s="95"/>
      <c r="G2405" s="277"/>
    </row>
    <row r="2406" spans="1:123" ht="24" customHeight="1" x14ac:dyDescent="0.2">
      <c r="A2406" s="276" t="s">
        <v>39</v>
      </c>
      <c r="B2406" s="97">
        <f>IFERROR(VALUE(LEFT(B2407,FIND(".",B2407)-1)),"")</f>
        <v>6</v>
      </c>
      <c r="C2406" s="89" t="str">
        <f>IFERROR(VLOOKUP(B2406,Tabla_CyP,2,FALSE),"")</f>
        <v xml:space="preserve"> PISOS Y ZÓCALOS</v>
      </c>
      <c r="E2406" s="95"/>
      <c r="G2406" s="277"/>
    </row>
    <row r="2407" spans="1:123" ht="24" customHeight="1" x14ac:dyDescent="0.2">
      <c r="A2407" s="276" t="s">
        <v>25</v>
      </c>
      <c r="B2407" s="98" t="str">
        <f>IFERROR(VLOOKUP(COUNTIF($A$1:A2407,"ANALISIS DE PRECIOS"),Tabla_NumeroItem,2,FALSE),"")</f>
        <v>6.2.2</v>
      </c>
      <c r="C2407" s="89" t="str">
        <f>IFERROR(VLOOKUP(B2407,Tabla_CyP,2,FALSE),"")</f>
        <v>De hormigón fratazado</v>
      </c>
      <c r="D2407" s="94"/>
      <c r="E2407" s="95"/>
      <c r="F2407" s="93" t="s">
        <v>26</v>
      </c>
      <c r="G2407" s="278" t="str">
        <f>IFERROR(VLOOKUP(B2407,Tabla_CyP,4,FALSE),"")</f>
        <v>m2</v>
      </c>
    </row>
    <row r="2408" spans="1:123" ht="24" customHeight="1" x14ac:dyDescent="0.2">
      <c r="A2408" s="276"/>
      <c r="B2408" s="88"/>
      <c r="D2408" s="94"/>
      <c r="E2408" s="95"/>
      <c r="G2408" s="277"/>
    </row>
    <row r="2409" spans="1:123" ht="24" customHeight="1" x14ac:dyDescent="0.2">
      <c r="A2409" s="331" t="s">
        <v>507</v>
      </c>
      <c r="B2409" s="332"/>
      <c r="C2409" s="333" t="s">
        <v>0</v>
      </c>
      <c r="D2409" s="333" t="s">
        <v>27</v>
      </c>
      <c r="E2409" s="335" t="s">
        <v>28</v>
      </c>
      <c r="F2409" s="337" t="s">
        <v>29</v>
      </c>
      <c r="G2409" s="337" t="s">
        <v>30</v>
      </c>
    </row>
    <row r="2410" spans="1:123" s="94" customFormat="1" ht="24" customHeight="1" x14ac:dyDescent="0.2">
      <c r="A2410" s="99" t="s">
        <v>508</v>
      </c>
      <c r="B2410" s="99" t="s">
        <v>509</v>
      </c>
      <c r="C2410" s="334"/>
      <c r="D2410" s="334"/>
      <c r="E2410" s="336"/>
      <c r="F2410" s="338"/>
      <c r="G2410" s="338"/>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
      <c r="A2411" s="279"/>
      <c r="B2411" s="100"/>
      <c r="C2411" s="138" t="s">
        <v>604</v>
      </c>
      <c r="D2411" s="101"/>
      <c r="E2411" s="102"/>
      <c r="F2411" s="103"/>
      <c r="G2411" s="280"/>
    </row>
    <row r="2412" spans="1:123" s="224" customFormat="1" ht="24" customHeight="1" x14ac:dyDescent="0.2">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
      <c r="A2425" s="219" t="str">
        <f t="shared" si="721"/>
        <v/>
      </c>
      <c r="B2425" s="217" t="str">
        <f t="shared" si="724"/>
        <v/>
      </c>
      <c r="C2425" s="218"/>
      <c r="D2425" s="219" t="str">
        <f t="shared" si="722"/>
        <v/>
      </c>
      <c r="E2425" s="220"/>
      <c r="F2425" s="222">
        <f t="shared" si="723"/>
        <v>0</v>
      </c>
      <c r="G2425" s="281">
        <f t="shared" si="725"/>
        <v>0</v>
      </c>
    </row>
    <row r="2426" spans="1:7" ht="24" customHeight="1" x14ac:dyDescent="0.2">
      <c r="A2426" s="282"/>
      <c r="D2426" s="94"/>
      <c r="E2426" s="95"/>
      <c r="F2426" s="268" t="s">
        <v>31</v>
      </c>
      <c r="G2426" s="283">
        <f>SUBTOTAL(9,G2412:G2425)</f>
        <v>0</v>
      </c>
    </row>
    <row r="2427" spans="1:7" ht="24" customHeight="1" x14ac:dyDescent="0.2">
      <c r="A2427" s="282"/>
      <c r="C2427" s="104" t="s">
        <v>605</v>
      </c>
      <c r="D2427" s="94"/>
      <c r="E2427" s="95"/>
      <c r="G2427" s="284"/>
    </row>
    <row r="2428" spans="1:7" s="224" customFormat="1" ht="24" customHeight="1" x14ac:dyDescent="0.2">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
      <c r="A2435" s="219" t="str">
        <f t="shared" si="726"/>
        <v/>
      </c>
      <c r="B2435" s="217">
        <f t="shared" si="727"/>
        <v>0</v>
      </c>
      <c r="C2435" s="218"/>
      <c r="D2435" s="219" t="str">
        <f t="shared" si="728"/>
        <v/>
      </c>
      <c r="E2435" s="220"/>
      <c r="F2435" s="221">
        <f t="shared" si="729"/>
        <v>0</v>
      </c>
      <c r="G2435" s="281">
        <f t="shared" si="730"/>
        <v>0</v>
      </c>
    </row>
    <row r="2436" spans="1:7" ht="24" customHeight="1" x14ac:dyDescent="0.2">
      <c r="A2436" s="282"/>
      <c r="D2436" s="94"/>
      <c r="E2436" s="95"/>
      <c r="F2436" s="268" t="s">
        <v>32</v>
      </c>
      <c r="G2436" s="283">
        <f>SUBTOTAL(9,G2428:G2435)</f>
        <v>0</v>
      </c>
    </row>
    <row r="2437" spans="1:7" ht="24" customHeight="1" x14ac:dyDescent="0.2">
      <c r="A2437" s="282"/>
      <c r="C2437" s="104" t="s">
        <v>606</v>
      </c>
      <c r="D2437" s="94"/>
      <c r="E2437" s="95"/>
      <c r="G2437" s="284"/>
    </row>
    <row r="2438" spans="1:7" s="224" customFormat="1" ht="24" customHeight="1" x14ac:dyDescent="0.2">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
      <c r="A2446" s="219" t="str">
        <f t="shared" si="731"/>
        <v/>
      </c>
      <c r="B2446" s="217" t="str">
        <f t="shared" si="732"/>
        <v/>
      </c>
      <c r="C2446" s="218"/>
      <c r="D2446" s="219" t="str">
        <f t="shared" si="733"/>
        <v/>
      </c>
      <c r="E2446" s="220"/>
      <c r="F2446" s="221">
        <f t="shared" si="734"/>
        <v>0</v>
      </c>
      <c r="G2446" s="281">
        <f t="shared" si="735"/>
        <v>0</v>
      </c>
    </row>
    <row r="2447" spans="1:7" ht="24" customHeight="1" x14ac:dyDescent="0.2">
      <c r="A2447" s="285"/>
      <c r="B2447" s="94"/>
      <c r="D2447" s="94"/>
      <c r="E2447" s="95"/>
      <c r="F2447" s="268" t="s">
        <v>33</v>
      </c>
      <c r="G2447" s="283">
        <f>SUBTOTAL(9,G2438:G2446)</f>
        <v>0</v>
      </c>
    </row>
    <row r="2448" spans="1:7" ht="24" customHeight="1" x14ac:dyDescent="0.2">
      <c r="A2448" s="286"/>
      <c r="B2448" s="94"/>
      <c r="D2448" s="94"/>
      <c r="E2448" s="95"/>
      <c r="G2448" s="284"/>
    </row>
    <row r="2449" spans="1:123" ht="24" customHeight="1" x14ac:dyDescent="0.2">
      <c r="A2449" s="287" t="str">
        <f>B2407</f>
        <v>6.2.2</v>
      </c>
      <c r="B2449" s="288" t="str">
        <f>C2407</f>
        <v>De hormigón fratazado</v>
      </c>
      <c r="C2449" s="101"/>
      <c r="D2449" s="101" t="s">
        <v>34</v>
      </c>
      <c r="E2449" s="102"/>
      <c r="F2449" s="290" t="s">
        <v>35</v>
      </c>
      <c r="G2449" s="289">
        <f>SUBTOTAL(9,G2412:G2448)</f>
        <v>0</v>
      </c>
    </row>
    <row r="2451" spans="1:123" ht="24" customHeight="1" x14ac:dyDescent="0.2">
      <c r="A2451" s="269" t="s">
        <v>37</v>
      </c>
      <c r="B2451" s="270"/>
      <c r="C2451" s="270"/>
      <c r="D2451" s="270"/>
      <c r="E2451" s="270"/>
      <c r="F2451" s="270"/>
      <c r="G2451" s="271"/>
    </row>
    <row r="2452" spans="1:123" ht="24" customHeight="1" x14ac:dyDescent="0.2">
      <c r="A2452" s="272" t="s">
        <v>602</v>
      </c>
      <c r="B2452" s="90" t="str">
        <f>Comitente</f>
        <v>SUBSECRETARIA DE ARQUITECTURA</v>
      </c>
      <c r="C2452" s="86"/>
      <c r="D2452" s="91"/>
      <c r="E2452" s="91"/>
      <c r="F2452" s="92"/>
      <c r="G2452" s="273"/>
    </row>
    <row r="2453" spans="1:123" ht="24" customHeight="1" x14ac:dyDescent="0.2">
      <c r="A2453" s="272" t="s">
        <v>603</v>
      </c>
      <c r="B2453" s="90">
        <f>Contratista</f>
        <v>0</v>
      </c>
      <c r="C2453" s="87"/>
      <c r="D2453" s="87"/>
      <c r="E2453" s="87"/>
      <c r="F2453" s="93"/>
      <c r="G2453" s="274"/>
    </row>
    <row r="2454" spans="1:123" ht="24" customHeight="1" x14ac:dyDescent="0.2">
      <c r="A2454" s="272" t="s">
        <v>24</v>
      </c>
      <c r="B2454" s="90" t="str">
        <f>Obra</f>
        <v>ESCUELA SECUNDARIA ULLUM</v>
      </c>
      <c r="C2454" s="87"/>
      <c r="D2454" s="87"/>
      <c r="E2454" s="87"/>
      <c r="F2454" s="93" t="s">
        <v>38</v>
      </c>
      <c r="G2454" s="275">
        <f>Fecha_Base</f>
        <v>0</v>
      </c>
    </row>
    <row r="2455" spans="1:123" ht="24" customHeight="1" x14ac:dyDescent="0.2">
      <c r="A2455" s="276" t="s">
        <v>601</v>
      </c>
      <c r="B2455" s="88" t="str">
        <f>Ubicación</f>
        <v>ULLUM - SAN JUAN</v>
      </c>
      <c r="C2455" s="88"/>
      <c r="D2455" s="94"/>
      <c r="E2455" s="95"/>
      <c r="G2455" s="277"/>
    </row>
    <row r="2456" spans="1:123" ht="24" customHeight="1" x14ac:dyDescent="0.2">
      <c r="A2456" s="276" t="s">
        <v>39</v>
      </c>
      <c r="B2456" s="97">
        <f>IFERROR(VALUE(LEFT(B2457,FIND(".",B2457)-1)),"")</f>
        <v>6</v>
      </c>
      <c r="C2456" s="89" t="str">
        <f>IFERROR(VLOOKUP(B2456,Tabla_CyP,2,FALSE),"")</f>
        <v xml:space="preserve"> PISOS Y ZÓCALOS</v>
      </c>
      <c r="E2456" s="95"/>
      <c r="G2456" s="277"/>
    </row>
    <row r="2457" spans="1:123" ht="24" customHeight="1" x14ac:dyDescent="0.2">
      <c r="A2457" s="276" t="s">
        <v>25</v>
      </c>
      <c r="B2457" s="98" t="str">
        <f>IFERROR(VLOOKUP(COUNTIF($A$1:A2457,"ANALISIS DE PRECIOS"),Tabla_NumeroItem,2,FALSE),"")</f>
        <v>6.2.3</v>
      </c>
      <c r="C2457" s="89" t="str">
        <f>IFERROR(VLOOKUP(B2457,Tabla_CyP,2,FALSE),"")</f>
        <v>Piso consolidado de grancilla + fillet</v>
      </c>
      <c r="D2457" s="94"/>
      <c r="E2457" s="95"/>
      <c r="F2457" s="93" t="s">
        <v>26</v>
      </c>
      <c r="G2457" s="278" t="str">
        <f>IFERROR(VLOOKUP(B2457,Tabla_CyP,4,FALSE),"")</f>
        <v>m2</v>
      </c>
    </row>
    <row r="2458" spans="1:123" ht="24" customHeight="1" x14ac:dyDescent="0.2">
      <c r="A2458" s="276"/>
      <c r="B2458" s="88"/>
      <c r="D2458" s="94"/>
      <c r="E2458" s="95"/>
      <c r="G2458" s="277"/>
    </row>
    <row r="2459" spans="1:123" ht="24" customHeight="1" x14ac:dyDescent="0.2">
      <c r="A2459" s="331" t="s">
        <v>507</v>
      </c>
      <c r="B2459" s="332"/>
      <c r="C2459" s="333" t="s">
        <v>0</v>
      </c>
      <c r="D2459" s="333" t="s">
        <v>27</v>
      </c>
      <c r="E2459" s="335" t="s">
        <v>28</v>
      </c>
      <c r="F2459" s="337" t="s">
        <v>29</v>
      </c>
      <c r="G2459" s="337" t="s">
        <v>30</v>
      </c>
    </row>
    <row r="2460" spans="1:123" s="94" customFormat="1" ht="24" customHeight="1" x14ac:dyDescent="0.2">
      <c r="A2460" s="99" t="s">
        <v>508</v>
      </c>
      <c r="B2460" s="99" t="s">
        <v>509</v>
      </c>
      <c r="C2460" s="334"/>
      <c r="D2460" s="334"/>
      <c r="E2460" s="336"/>
      <c r="F2460" s="338"/>
      <c r="G2460" s="338"/>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
      <c r="A2461" s="279"/>
      <c r="B2461" s="100"/>
      <c r="C2461" s="138" t="s">
        <v>604</v>
      </c>
      <c r="D2461" s="101"/>
      <c r="E2461" s="102"/>
      <c r="F2461" s="103"/>
      <c r="G2461" s="280"/>
    </row>
    <row r="2462" spans="1:123" s="224" customFormat="1" ht="24" customHeight="1" x14ac:dyDescent="0.2">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
      <c r="A2475" s="219" t="str">
        <f t="shared" si="736"/>
        <v/>
      </c>
      <c r="B2475" s="217" t="str">
        <f t="shared" si="739"/>
        <v/>
      </c>
      <c r="C2475" s="218"/>
      <c r="D2475" s="219" t="str">
        <f t="shared" si="737"/>
        <v/>
      </c>
      <c r="E2475" s="220"/>
      <c r="F2475" s="222">
        <f t="shared" si="738"/>
        <v>0</v>
      </c>
      <c r="G2475" s="281">
        <f t="shared" si="740"/>
        <v>0</v>
      </c>
    </row>
    <row r="2476" spans="1:7" ht="24" customHeight="1" x14ac:dyDescent="0.2">
      <c r="A2476" s="282"/>
      <c r="D2476" s="94"/>
      <c r="E2476" s="95"/>
      <c r="F2476" s="268" t="s">
        <v>31</v>
      </c>
      <c r="G2476" s="283">
        <f>SUBTOTAL(9,G2462:G2475)</f>
        <v>0</v>
      </c>
    </row>
    <row r="2477" spans="1:7" ht="24" customHeight="1" x14ac:dyDescent="0.2">
      <c r="A2477" s="282"/>
      <c r="C2477" s="104" t="s">
        <v>605</v>
      </c>
      <c r="D2477" s="94"/>
      <c r="E2477" s="95"/>
      <c r="G2477" s="284"/>
    </row>
    <row r="2478" spans="1:7" s="224" customFormat="1" ht="24" customHeight="1" x14ac:dyDescent="0.2">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
      <c r="A2485" s="219" t="str">
        <f t="shared" si="741"/>
        <v/>
      </c>
      <c r="B2485" s="217">
        <f t="shared" si="742"/>
        <v>0</v>
      </c>
      <c r="C2485" s="218"/>
      <c r="D2485" s="219" t="str">
        <f t="shared" si="743"/>
        <v/>
      </c>
      <c r="E2485" s="220"/>
      <c r="F2485" s="221">
        <f t="shared" si="744"/>
        <v>0</v>
      </c>
      <c r="G2485" s="281">
        <f t="shared" si="745"/>
        <v>0</v>
      </c>
    </row>
    <row r="2486" spans="1:7" ht="24" customHeight="1" x14ac:dyDescent="0.2">
      <c r="A2486" s="282"/>
      <c r="D2486" s="94"/>
      <c r="E2486" s="95"/>
      <c r="F2486" s="268" t="s">
        <v>32</v>
      </c>
      <c r="G2486" s="283">
        <f>SUBTOTAL(9,G2478:G2485)</f>
        <v>0</v>
      </c>
    </row>
    <row r="2487" spans="1:7" ht="24" customHeight="1" x14ac:dyDescent="0.2">
      <c r="A2487" s="282"/>
      <c r="C2487" s="104" t="s">
        <v>606</v>
      </c>
      <c r="D2487" s="94"/>
      <c r="E2487" s="95"/>
      <c r="G2487" s="284"/>
    </row>
    <row r="2488" spans="1:7" s="224" customFormat="1" ht="24" customHeight="1" x14ac:dyDescent="0.2">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
      <c r="A2496" s="219" t="str">
        <f t="shared" si="746"/>
        <v/>
      </c>
      <c r="B2496" s="217" t="str">
        <f t="shared" si="747"/>
        <v/>
      </c>
      <c r="C2496" s="218"/>
      <c r="D2496" s="219" t="str">
        <f t="shared" si="748"/>
        <v/>
      </c>
      <c r="E2496" s="220"/>
      <c r="F2496" s="221">
        <f t="shared" si="749"/>
        <v>0</v>
      </c>
      <c r="G2496" s="281">
        <f t="shared" si="750"/>
        <v>0</v>
      </c>
    </row>
    <row r="2497" spans="1:123" ht="24" customHeight="1" x14ac:dyDescent="0.2">
      <c r="A2497" s="285"/>
      <c r="B2497" s="94"/>
      <c r="D2497" s="94"/>
      <c r="E2497" s="95"/>
      <c r="F2497" s="268" t="s">
        <v>33</v>
      </c>
      <c r="G2497" s="283">
        <f>SUBTOTAL(9,G2488:G2496)</f>
        <v>0</v>
      </c>
    </row>
    <row r="2498" spans="1:123" ht="24" customHeight="1" x14ac:dyDescent="0.2">
      <c r="A2498" s="286"/>
      <c r="B2498" s="94"/>
      <c r="D2498" s="94"/>
      <c r="E2498" s="95"/>
      <c r="G2498" s="284"/>
    </row>
    <row r="2499" spans="1:123" ht="24" customHeight="1" x14ac:dyDescent="0.2">
      <c r="A2499" s="287" t="str">
        <f>B2457</f>
        <v>6.2.3</v>
      </c>
      <c r="B2499" s="288" t="str">
        <f>C2457</f>
        <v>Piso consolidado de grancilla + fillet</v>
      </c>
      <c r="C2499" s="101"/>
      <c r="D2499" s="101" t="s">
        <v>34</v>
      </c>
      <c r="E2499" s="102"/>
      <c r="F2499" s="290" t="s">
        <v>35</v>
      </c>
      <c r="G2499" s="289">
        <f>SUBTOTAL(9,G2462:G2498)</f>
        <v>0</v>
      </c>
    </row>
    <row r="2501" spans="1:123" ht="24" customHeight="1" x14ac:dyDescent="0.2">
      <c r="A2501" s="269" t="s">
        <v>37</v>
      </c>
      <c r="B2501" s="270"/>
      <c r="C2501" s="270"/>
      <c r="D2501" s="270"/>
      <c r="E2501" s="270"/>
      <c r="F2501" s="270"/>
      <c r="G2501" s="271"/>
    </row>
    <row r="2502" spans="1:123" ht="24" customHeight="1" x14ac:dyDescent="0.2">
      <c r="A2502" s="272" t="s">
        <v>602</v>
      </c>
      <c r="B2502" s="90" t="str">
        <f>Comitente</f>
        <v>SUBSECRETARIA DE ARQUITECTURA</v>
      </c>
      <c r="C2502" s="86"/>
      <c r="D2502" s="91"/>
      <c r="E2502" s="91"/>
      <c r="F2502" s="92"/>
      <c r="G2502" s="273"/>
    </row>
    <row r="2503" spans="1:123" ht="24" customHeight="1" x14ac:dyDescent="0.2">
      <c r="A2503" s="272" t="s">
        <v>603</v>
      </c>
      <c r="B2503" s="90">
        <f>Contratista</f>
        <v>0</v>
      </c>
      <c r="C2503" s="87"/>
      <c r="D2503" s="87"/>
      <c r="E2503" s="87"/>
      <c r="F2503" s="93"/>
      <c r="G2503" s="274"/>
    </row>
    <row r="2504" spans="1:123" ht="24" customHeight="1" x14ac:dyDescent="0.2">
      <c r="A2504" s="272" t="s">
        <v>24</v>
      </c>
      <c r="B2504" s="90" t="str">
        <f>Obra</f>
        <v>ESCUELA SECUNDARIA ULLUM</v>
      </c>
      <c r="C2504" s="87"/>
      <c r="D2504" s="87"/>
      <c r="E2504" s="87"/>
      <c r="F2504" s="93" t="s">
        <v>38</v>
      </c>
      <c r="G2504" s="275">
        <f>Fecha_Base</f>
        <v>0</v>
      </c>
    </row>
    <row r="2505" spans="1:123" ht="24" customHeight="1" x14ac:dyDescent="0.2">
      <c r="A2505" s="276" t="s">
        <v>601</v>
      </c>
      <c r="B2505" s="88" t="str">
        <f>Ubicación</f>
        <v>ULLUM - SAN JUAN</v>
      </c>
      <c r="C2505" s="88"/>
      <c r="D2505" s="94"/>
      <c r="E2505" s="95"/>
      <c r="G2505" s="277"/>
    </row>
    <row r="2506" spans="1:123" ht="24" customHeight="1" x14ac:dyDescent="0.2">
      <c r="A2506" s="276" t="s">
        <v>39</v>
      </c>
      <c r="B2506" s="97">
        <f>IFERROR(VALUE(LEFT(B2507,FIND(".",B2507)-1)),"")</f>
        <v>6</v>
      </c>
      <c r="C2506" s="89" t="str">
        <f>IFERROR(VLOOKUP(B2506,Tabla_CyP,2,FALSE),"")</f>
        <v xml:space="preserve"> PISOS Y ZÓCALOS</v>
      </c>
      <c r="E2506" s="95"/>
      <c r="G2506" s="277"/>
    </row>
    <row r="2507" spans="1:123" ht="24" customHeight="1" x14ac:dyDescent="0.2">
      <c r="A2507" s="276" t="s">
        <v>25</v>
      </c>
      <c r="B2507" s="98" t="str">
        <f>IFERROR(VLOOKUP(COUNTIF($A$1:A2507,"ANALISIS DE PRECIOS"),Tabla_NumeroItem,2,FALSE),"")</f>
        <v>6.2.9</v>
      </c>
      <c r="C2507" s="89" t="str">
        <f>IFERROR(VLOOKUP(B2507,Tabla_CyP,2,FALSE),"")</f>
        <v>Zocalo exterior rehundido</v>
      </c>
      <c r="D2507" s="94"/>
      <c r="E2507" s="95"/>
      <c r="F2507" s="93" t="s">
        <v>26</v>
      </c>
      <c r="G2507" s="278" t="str">
        <f>IFERROR(VLOOKUP(B2507,Tabla_CyP,4,FALSE),"")</f>
        <v>ml</v>
      </c>
    </row>
    <row r="2508" spans="1:123" ht="24" customHeight="1" x14ac:dyDescent="0.2">
      <c r="A2508" s="276"/>
      <c r="B2508" s="88"/>
      <c r="D2508" s="94"/>
      <c r="E2508" s="95"/>
      <c r="G2508" s="277"/>
    </row>
    <row r="2509" spans="1:123" ht="24" customHeight="1" x14ac:dyDescent="0.2">
      <c r="A2509" s="331" t="s">
        <v>507</v>
      </c>
      <c r="B2509" s="332"/>
      <c r="C2509" s="333" t="s">
        <v>0</v>
      </c>
      <c r="D2509" s="333" t="s">
        <v>27</v>
      </c>
      <c r="E2509" s="335" t="s">
        <v>28</v>
      </c>
      <c r="F2509" s="337" t="s">
        <v>29</v>
      </c>
      <c r="G2509" s="337" t="s">
        <v>30</v>
      </c>
    </row>
    <row r="2510" spans="1:123" s="94" customFormat="1" ht="24" customHeight="1" x14ac:dyDescent="0.2">
      <c r="A2510" s="99" t="s">
        <v>508</v>
      </c>
      <c r="B2510" s="99" t="s">
        <v>509</v>
      </c>
      <c r="C2510" s="334"/>
      <c r="D2510" s="334"/>
      <c r="E2510" s="336"/>
      <c r="F2510" s="338"/>
      <c r="G2510" s="338"/>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
      <c r="A2511" s="279"/>
      <c r="B2511" s="100"/>
      <c r="C2511" s="138" t="s">
        <v>604</v>
      </c>
      <c r="D2511" s="101"/>
      <c r="E2511" s="102"/>
      <c r="F2511" s="103"/>
      <c r="G2511" s="280"/>
    </row>
    <row r="2512" spans="1:123" s="224" customFormat="1" ht="24" customHeight="1" x14ac:dyDescent="0.2">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
      <c r="A2525" s="219" t="str">
        <f t="shared" si="751"/>
        <v/>
      </c>
      <c r="B2525" s="217" t="str">
        <f t="shared" si="754"/>
        <v/>
      </c>
      <c r="C2525" s="218"/>
      <c r="D2525" s="219" t="str">
        <f t="shared" si="752"/>
        <v/>
      </c>
      <c r="E2525" s="220"/>
      <c r="F2525" s="222">
        <f t="shared" si="753"/>
        <v>0</v>
      </c>
      <c r="G2525" s="281">
        <f t="shared" si="755"/>
        <v>0</v>
      </c>
    </row>
    <row r="2526" spans="1:7" ht="24" customHeight="1" x14ac:dyDescent="0.2">
      <c r="A2526" s="282"/>
      <c r="D2526" s="94"/>
      <c r="E2526" s="95"/>
      <c r="F2526" s="268" t="s">
        <v>31</v>
      </c>
      <c r="G2526" s="283">
        <f>SUBTOTAL(9,G2512:G2525)</f>
        <v>0</v>
      </c>
    </row>
    <row r="2527" spans="1:7" ht="24" customHeight="1" x14ac:dyDescent="0.2">
      <c r="A2527" s="282"/>
      <c r="C2527" s="104" t="s">
        <v>605</v>
      </c>
      <c r="D2527" s="94"/>
      <c r="E2527" s="95"/>
      <c r="G2527" s="284"/>
    </row>
    <row r="2528" spans="1:7" s="224" customFormat="1" ht="24" customHeight="1" x14ac:dyDescent="0.2">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
      <c r="A2535" s="219" t="str">
        <f t="shared" si="756"/>
        <v/>
      </c>
      <c r="B2535" s="217">
        <f t="shared" si="757"/>
        <v>0</v>
      </c>
      <c r="C2535" s="218"/>
      <c r="D2535" s="219" t="str">
        <f t="shared" si="758"/>
        <v/>
      </c>
      <c r="E2535" s="220"/>
      <c r="F2535" s="221">
        <f t="shared" si="759"/>
        <v>0</v>
      </c>
      <c r="G2535" s="281">
        <f t="shared" si="760"/>
        <v>0</v>
      </c>
    </row>
    <row r="2536" spans="1:7" ht="24" customHeight="1" x14ac:dyDescent="0.2">
      <c r="A2536" s="282"/>
      <c r="D2536" s="94"/>
      <c r="E2536" s="95"/>
      <c r="F2536" s="268" t="s">
        <v>32</v>
      </c>
      <c r="G2536" s="283">
        <f>SUBTOTAL(9,G2528:G2535)</f>
        <v>0</v>
      </c>
    </row>
    <row r="2537" spans="1:7" ht="24" customHeight="1" x14ac:dyDescent="0.2">
      <c r="A2537" s="282"/>
      <c r="C2537" s="104" t="s">
        <v>606</v>
      </c>
      <c r="D2537" s="94"/>
      <c r="E2537" s="95"/>
      <c r="G2537" s="284"/>
    </row>
    <row r="2538" spans="1:7" s="224" customFormat="1" ht="24" customHeight="1" x14ac:dyDescent="0.2">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
      <c r="A2546" s="219" t="str">
        <f t="shared" si="761"/>
        <v/>
      </c>
      <c r="B2546" s="217" t="str">
        <f t="shared" si="762"/>
        <v/>
      </c>
      <c r="C2546" s="218"/>
      <c r="D2546" s="219" t="str">
        <f t="shared" si="763"/>
        <v/>
      </c>
      <c r="E2546" s="220"/>
      <c r="F2546" s="221">
        <f t="shared" si="764"/>
        <v>0</v>
      </c>
      <c r="G2546" s="281">
        <f t="shared" si="765"/>
        <v>0</v>
      </c>
    </row>
    <row r="2547" spans="1:123" ht="24" customHeight="1" x14ac:dyDescent="0.2">
      <c r="A2547" s="285"/>
      <c r="B2547" s="94"/>
      <c r="D2547" s="94"/>
      <c r="E2547" s="95"/>
      <c r="F2547" s="268" t="s">
        <v>33</v>
      </c>
      <c r="G2547" s="283">
        <f>SUBTOTAL(9,G2538:G2546)</f>
        <v>0</v>
      </c>
    </row>
    <row r="2548" spans="1:123" ht="24" customHeight="1" x14ac:dyDescent="0.2">
      <c r="A2548" s="286"/>
      <c r="B2548" s="94"/>
      <c r="D2548" s="94"/>
      <c r="E2548" s="95"/>
      <c r="G2548" s="284"/>
    </row>
    <row r="2549" spans="1:123" ht="24" customHeight="1" x14ac:dyDescent="0.2">
      <c r="A2549" s="287" t="str">
        <f>B2507</f>
        <v>6.2.9</v>
      </c>
      <c r="B2549" s="288" t="str">
        <f>C2507</f>
        <v>Zocalo exterior rehundido</v>
      </c>
      <c r="C2549" s="101"/>
      <c r="D2549" s="101" t="s">
        <v>34</v>
      </c>
      <c r="E2549" s="102"/>
      <c r="F2549" s="290" t="s">
        <v>35</v>
      </c>
      <c r="G2549" s="289">
        <f>SUBTOTAL(9,G2512:G2548)</f>
        <v>0</v>
      </c>
    </row>
    <row r="2551" spans="1:123" ht="24" customHeight="1" x14ac:dyDescent="0.2">
      <c r="A2551" s="269" t="s">
        <v>37</v>
      </c>
      <c r="B2551" s="270"/>
      <c r="C2551" s="270"/>
      <c r="D2551" s="270"/>
      <c r="E2551" s="270"/>
      <c r="F2551" s="270"/>
      <c r="G2551" s="271"/>
    </row>
    <row r="2552" spans="1:123" ht="24" customHeight="1" x14ac:dyDescent="0.2">
      <c r="A2552" s="272" t="s">
        <v>602</v>
      </c>
      <c r="B2552" s="90" t="str">
        <f>Comitente</f>
        <v>SUBSECRETARIA DE ARQUITECTURA</v>
      </c>
      <c r="C2552" s="86"/>
      <c r="D2552" s="91"/>
      <c r="E2552" s="91"/>
      <c r="F2552" s="92"/>
      <c r="G2552" s="273"/>
    </row>
    <row r="2553" spans="1:123" ht="24" customHeight="1" x14ac:dyDescent="0.2">
      <c r="A2553" s="272" t="s">
        <v>603</v>
      </c>
      <c r="B2553" s="90">
        <f>Contratista</f>
        <v>0</v>
      </c>
      <c r="C2553" s="87"/>
      <c r="D2553" s="87"/>
      <c r="E2553" s="87"/>
      <c r="F2553" s="93"/>
      <c r="G2553" s="274"/>
    </row>
    <row r="2554" spans="1:123" ht="24" customHeight="1" x14ac:dyDescent="0.2">
      <c r="A2554" s="272" t="s">
        <v>24</v>
      </c>
      <c r="B2554" s="90" t="str">
        <f>Obra</f>
        <v>ESCUELA SECUNDARIA ULLUM</v>
      </c>
      <c r="C2554" s="87"/>
      <c r="D2554" s="87"/>
      <c r="E2554" s="87"/>
      <c r="F2554" s="93" t="s">
        <v>38</v>
      </c>
      <c r="G2554" s="275">
        <f>Fecha_Base</f>
        <v>0</v>
      </c>
    </row>
    <row r="2555" spans="1:123" ht="24" customHeight="1" x14ac:dyDescent="0.2">
      <c r="A2555" s="276" t="s">
        <v>601</v>
      </c>
      <c r="B2555" s="88" t="str">
        <f>Ubicación</f>
        <v>ULLUM - SAN JUAN</v>
      </c>
      <c r="C2555" s="88"/>
      <c r="D2555" s="94"/>
      <c r="E2555" s="95"/>
      <c r="G2555" s="277"/>
    </row>
    <row r="2556" spans="1:123" ht="24" customHeight="1" x14ac:dyDescent="0.2">
      <c r="A2556" s="276" t="s">
        <v>39</v>
      </c>
      <c r="B2556" s="97">
        <f>IFERROR(VALUE(LEFT(B2557,FIND(".",B2557)-1)),"")</f>
        <v>7</v>
      </c>
      <c r="C2556" s="89" t="str">
        <f>IFERROR(VLOOKUP(B2556,Tabla_CyP,2,FALSE),"")</f>
        <v xml:space="preserve"> MARMOLERÍA</v>
      </c>
      <c r="E2556" s="95"/>
      <c r="G2556" s="277"/>
    </row>
    <row r="2557" spans="1:123" ht="24" customHeight="1" x14ac:dyDescent="0.2">
      <c r="A2557" s="276" t="s">
        <v>25</v>
      </c>
      <c r="B2557" s="98" t="str">
        <f>IFERROR(VLOOKUP(COUNTIF($A$1:A2557,"ANALISIS DE PRECIOS"),Tabla_NumeroItem,2,FALSE),"")</f>
        <v>7.1</v>
      </c>
      <c r="C2557" s="89" t="str">
        <f>IFERROR(VLOOKUP(B2557,Tabla_CyP,2,FALSE),"")</f>
        <v>Mesadas de granito natural</v>
      </c>
      <c r="D2557" s="94"/>
      <c r="E2557" s="95"/>
      <c r="F2557" s="93" t="s">
        <v>26</v>
      </c>
      <c r="G2557" s="278" t="str">
        <f>IFERROR(VLOOKUP(B2557,Tabla_CyP,4,FALSE),"")</f>
        <v>m2</v>
      </c>
    </row>
    <row r="2558" spans="1:123" ht="24" customHeight="1" x14ac:dyDescent="0.2">
      <c r="A2558" s="276"/>
      <c r="B2558" s="88"/>
      <c r="D2558" s="94"/>
      <c r="E2558" s="95"/>
      <c r="G2558" s="277"/>
    </row>
    <row r="2559" spans="1:123" ht="24" customHeight="1" x14ac:dyDescent="0.2">
      <c r="A2559" s="331" t="s">
        <v>507</v>
      </c>
      <c r="B2559" s="332"/>
      <c r="C2559" s="333" t="s">
        <v>0</v>
      </c>
      <c r="D2559" s="333" t="s">
        <v>27</v>
      </c>
      <c r="E2559" s="335" t="s">
        <v>28</v>
      </c>
      <c r="F2559" s="337" t="s">
        <v>29</v>
      </c>
      <c r="G2559" s="337" t="s">
        <v>30</v>
      </c>
    </row>
    <row r="2560" spans="1:123" s="94" customFormat="1" ht="24" customHeight="1" x14ac:dyDescent="0.2">
      <c r="A2560" s="99" t="s">
        <v>508</v>
      </c>
      <c r="B2560" s="99" t="s">
        <v>509</v>
      </c>
      <c r="C2560" s="334"/>
      <c r="D2560" s="334"/>
      <c r="E2560" s="336"/>
      <c r="F2560" s="338"/>
      <c r="G2560" s="338"/>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
      <c r="A2561" s="279"/>
      <c r="B2561" s="100"/>
      <c r="C2561" s="138" t="s">
        <v>604</v>
      </c>
      <c r="D2561" s="101"/>
      <c r="E2561" s="102"/>
      <c r="F2561" s="103"/>
      <c r="G2561" s="280"/>
    </row>
    <row r="2562" spans="1:7" s="224" customFormat="1" ht="24" customHeight="1" x14ac:dyDescent="0.2">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
      <c r="A2575" s="219" t="str">
        <f t="shared" si="766"/>
        <v/>
      </c>
      <c r="B2575" s="217" t="str">
        <f t="shared" si="769"/>
        <v/>
      </c>
      <c r="C2575" s="218"/>
      <c r="D2575" s="219" t="str">
        <f t="shared" si="767"/>
        <v/>
      </c>
      <c r="E2575" s="220"/>
      <c r="F2575" s="222">
        <f t="shared" si="768"/>
        <v>0</v>
      </c>
      <c r="G2575" s="281">
        <f t="shared" si="770"/>
        <v>0</v>
      </c>
    </row>
    <row r="2576" spans="1:7" ht="24" customHeight="1" x14ac:dyDescent="0.2">
      <c r="A2576" s="282"/>
      <c r="D2576" s="94"/>
      <c r="E2576" s="95"/>
      <c r="F2576" s="268" t="s">
        <v>31</v>
      </c>
      <c r="G2576" s="283">
        <f>SUBTOTAL(9,G2562:G2575)</f>
        <v>0</v>
      </c>
    </row>
    <row r="2577" spans="1:7" ht="24" customHeight="1" x14ac:dyDescent="0.2">
      <c r="A2577" s="282"/>
      <c r="C2577" s="104" t="s">
        <v>605</v>
      </c>
      <c r="D2577" s="94"/>
      <c r="E2577" s="95"/>
      <c r="G2577" s="284"/>
    </row>
    <row r="2578" spans="1:7" s="224" customFormat="1" ht="24" customHeight="1" x14ac:dyDescent="0.2">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
      <c r="A2585" s="219" t="str">
        <f t="shared" si="771"/>
        <v/>
      </c>
      <c r="B2585" s="217">
        <f t="shared" si="772"/>
        <v>0</v>
      </c>
      <c r="C2585" s="218"/>
      <c r="D2585" s="219" t="str">
        <f t="shared" si="773"/>
        <v/>
      </c>
      <c r="E2585" s="220"/>
      <c r="F2585" s="221">
        <f t="shared" si="774"/>
        <v>0</v>
      </c>
      <c r="G2585" s="281">
        <f t="shared" si="775"/>
        <v>0</v>
      </c>
    </row>
    <row r="2586" spans="1:7" ht="24" customHeight="1" x14ac:dyDescent="0.2">
      <c r="A2586" s="282"/>
      <c r="D2586" s="94"/>
      <c r="E2586" s="95"/>
      <c r="F2586" s="268" t="s">
        <v>32</v>
      </c>
      <c r="G2586" s="283">
        <f>SUBTOTAL(9,G2578:G2585)</f>
        <v>0</v>
      </c>
    </row>
    <row r="2587" spans="1:7" ht="24" customHeight="1" x14ac:dyDescent="0.2">
      <c r="A2587" s="282"/>
      <c r="C2587" s="104" t="s">
        <v>606</v>
      </c>
      <c r="D2587" s="94"/>
      <c r="E2587" s="95"/>
      <c r="G2587" s="284"/>
    </row>
    <row r="2588" spans="1:7" s="224" customFormat="1" ht="24" customHeight="1" x14ac:dyDescent="0.2">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
      <c r="A2596" s="219" t="str">
        <f t="shared" si="776"/>
        <v/>
      </c>
      <c r="B2596" s="217" t="str">
        <f t="shared" si="777"/>
        <v/>
      </c>
      <c r="C2596" s="218"/>
      <c r="D2596" s="219" t="str">
        <f t="shared" si="778"/>
        <v/>
      </c>
      <c r="E2596" s="220"/>
      <c r="F2596" s="221">
        <f t="shared" si="779"/>
        <v>0</v>
      </c>
      <c r="G2596" s="281">
        <f t="shared" si="780"/>
        <v>0</v>
      </c>
    </row>
    <row r="2597" spans="1:7" ht="24" customHeight="1" x14ac:dyDescent="0.2">
      <c r="A2597" s="285"/>
      <c r="B2597" s="94"/>
      <c r="D2597" s="94"/>
      <c r="E2597" s="95"/>
      <c r="F2597" s="268" t="s">
        <v>33</v>
      </c>
      <c r="G2597" s="283">
        <f>SUBTOTAL(9,G2588:G2596)</f>
        <v>0</v>
      </c>
    </row>
    <row r="2598" spans="1:7" ht="24" customHeight="1" x14ac:dyDescent="0.2">
      <c r="A2598" s="286"/>
      <c r="B2598" s="94"/>
      <c r="D2598" s="94"/>
      <c r="E2598" s="95"/>
      <c r="G2598" s="284"/>
    </row>
    <row r="2599" spans="1:7" ht="24" customHeight="1" x14ac:dyDescent="0.2">
      <c r="A2599" s="287" t="str">
        <f>B2557</f>
        <v>7.1</v>
      </c>
      <c r="B2599" s="288" t="str">
        <f>C2557</f>
        <v>Mesadas de granito natural</v>
      </c>
      <c r="C2599" s="101"/>
      <c r="D2599" s="101" t="s">
        <v>34</v>
      </c>
      <c r="E2599" s="102"/>
      <c r="F2599" s="290" t="s">
        <v>35</v>
      </c>
      <c r="G2599" s="289">
        <f>SUBTOTAL(9,G2562:G2598)</f>
        <v>0</v>
      </c>
    </row>
    <row r="2601" spans="1:7" ht="24" customHeight="1" x14ac:dyDescent="0.2">
      <c r="A2601" s="269" t="s">
        <v>37</v>
      </c>
      <c r="B2601" s="270"/>
      <c r="C2601" s="270"/>
      <c r="D2601" s="270"/>
      <c r="E2601" s="270"/>
      <c r="F2601" s="270"/>
      <c r="G2601" s="271"/>
    </row>
    <row r="2602" spans="1:7" ht="24" customHeight="1" x14ac:dyDescent="0.2">
      <c r="A2602" s="272" t="s">
        <v>602</v>
      </c>
      <c r="B2602" s="90" t="str">
        <f>Comitente</f>
        <v>SUBSECRETARIA DE ARQUITECTURA</v>
      </c>
      <c r="C2602" s="86"/>
      <c r="D2602" s="91"/>
      <c r="E2602" s="91"/>
      <c r="F2602" s="92"/>
      <c r="G2602" s="273"/>
    </row>
    <row r="2603" spans="1:7" ht="24" customHeight="1" x14ac:dyDescent="0.2">
      <c r="A2603" s="272" t="s">
        <v>603</v>
      </c>
      <c r="B2603" s="90">
        <f>Contratista</f>
        <v>0</v>
      </c>
      <c r="C2603" s="87"/>
      <c r="D2603" s="87"/>
      <c r="E2603" s="87"/>
      <c r="F2603" s="93"/>
      <c r="G2603" s="274"/>
    </row>
    <row r="2604" spans="1:7" ht="24" customHeight="1" x14ac:dyDescent="0.2">
      <c r="A2604" s="272" t="s">
        <v>24</v>
      </c>
      <c r="B2604" s="90" t="str">
        <f>Obra</f>
        <v>ESCUELA SECUNDARIA ULLUM</v>
      </c>
      <c r="C2604" s="87"/>
      <c r="D2604" s="87"/>
      <c r="E2604" s="87"/>
      <c r="F2604" s="93" t="s">
        <v>38</v>
      </c>
      <c r="G2604" s="275">
        <f>Fecha_Base</f>
        <v>0</v>
      </c>
    </row>
    <row r="2605" spans="1:7" ht="24" customHeight="1" x14ac:dyDescent="0.2">
      <c r="A2605" s="276" t="s">
        <v>601</v>
      </c>
      <c r="B2605" s="88" t="str">
        <f>Ubicación</f>
        <v>ULLUM - SAN JUAN</v>
      </c>
      <c r="C2605" s="88"/>
      <c r="D2605" s="94"/>
      <c r="E2605" s="95"/>
      <c r="G2605" s="277"/>
    </row>
    <row r="2606" spans="1:7" ht="24" customHeight="1" x14ac:dyDescent="0.2">
      <c r="A2606" s="276" t="s">
        <v>39</v>
      </c>
      <c r="B2606" s="97">
        <f>IFERROR(VALUE(LEFT(B2607,FIND(".",B2607)-1)),"")</f>
        <v>8</v>
      </c>
      <c r="C2606" s="89" t="str">
        <f>IFERROR(VLOOKUP(B2606,Tabla_CyP,2,FALSE),"")</f>
        <v xml:space="preserve"> CUBIERTAS Y TECHOS</v>
      </c>
      <c r="E2606" s="95"/>
      <c r="G2606" s="277"/>
    </row>
    <row r="2607" spans="1:7" ht="24" customHeight="1" x14ac:dyDescent="0.2">
      <c r="A2607" s="276" t="s">
        <v>25</v>
      </c>
      <c r="B2607" s="98" t="str">
        <f>IFERROR(VLOOKUP(COUNTIF($A$1:A2607,"ANALISIS DE PRECIOS"),Tabla_NumeroItem,2,FALSE),"")</f>
        <v>8.1</v>
      </c>
      <c r="C2607" s="89" t="str">
        <f>IFERROR(VLOOKUP(B2607,Tabla_CyP,2,FALSE),"")</f>
        <v>Sobre losa de hormigón armado</v>
      </c>
      <c r="D2607" s="94"/>
      <c r="E2607" s="95"/>
      <c r="F2607" s="93" t="s">
        <v>26</v>
      </c>
      <c r="G2607" s="278" t="str">
        <f>IFERROR(VLOOKUP(B2607,Tabla_CyP,4,FALSE),"")</f>
        <v>m2</v>
      </c>
    </row>
    <row r="2608" spans="1:7" ht="24" customHeight="1" x14ac:dyDescent="0.2">
      <c r="A2608" s="276"/>
      <c r="B2608" s="88"/>
      <c r="D2608" s="94"/>
      <c r="E2608" s="95"/>
      <c r="G2608" s="277"/>
    </row>
    <row r="2609" spans="1:123" ht="24" customHeight="1" x14ac:dyDescent="0.2">
      <c r="A2609" s="331" t="s">
        <v>507</v>
      </c>
      <c r="B2609" s="332"/>
      <c r="C2609" s="333" t="s">
        <v>0</v>
      </c>
      <c r="D2609" s="333" t="s">
        <v>27</v>
      </c>
      <c r="E2609" s="335" t="s">
        <v>28</v>
      </c>
      <c r="F2609" s="337" t="s">
        <v>29</v>
      </c>
      <c r="G2609" s="337" t="s">
        <v>30</v>
      </c>
    </row>
    <row r="2610" spans="1:123" s="94" customFormat="1" ht="24" customHeight="1" x14ac:dyDescent="0.2">
      <c r="A2610" s="99" t="s">
        <v>508</v>
      </c>
      <c r="B2610" s="99" t="s">
        <v>509</v>
      </c>
      <c r="C2610" s="334"/>
      <c r="D2610" s="334"/>
      <c r="E2610" s="336"/>
      <c r="F2610" s="338"/>
      <c r="G2610" s="338"/>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
      <c r="A2611" s="279"/>
      <c r="B2611" s="100"/>
      <c r="C2611" s="138" t="s">
        <v>604</v>
      </c>
      <c r="D2611" s="101"/>
      <c r="E2611" s="102"/>
      <c r="F2611" s="103"/>
      <c r="G2611" s="280"/>
    </row>
    <row r="2612" spans="1:123" s="224" customFormat="1" ht="24" customHeight="1" x14ac:dyDescent="0.2">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
      <c r="A2625" s="219" t="str">
        <f t="shared" si="781"/>
        <v/>
      </c>
      <c r="B2625" s="217" t="str">
        <f t="shared" si="784"/>
        <v/>
      </c>
      <c r="C2625" s="218"/>
      <c r="D2625" s="219" t="str">
        <f t="shared" si="782"/>
        <v/>
      </c>
      <c r="E2625" s="220"/>
      <c r="F2625" s="222">
        <f t="shared" si="783"/>
        <v>0</v>
      </c>
      <c r="G2625" s="281">
        <f t="shared" si="785"/>
        <v>0</v>
      </c>
    </row>
    <row r="2626" spans="1:7" ht="24" customHeight="1" x14ac:dyDescent="0.2">
      <c r="A2626" s="282"/>
      <c r="D2626" s="94"/>
      <c r="E2626" s="95"/>
      <c r="F2626" s="268" t="s">
        <v>31</v>
      </c>
      <c r="G2626" s="283">
        <f>SUBTOTAL(9,G2612:G2625)</f>
        <v>0</v>
      </c>
    </row>
    <row r="2627" spans="1:7" ht="24" customHeight="1" x14ac:dyDescent="0.2">
      <c r="A2627" s="282"/>
      <c r="C2627" s="104" t="s">
        <v>605</v>
      </c>
      <c r="D2627" s="94"/>
      <c r="E2627" s="95"/>
      <c r="G2627" s="284"/>
    </row>
    <row r="2628" spans="1:7" s="224" customFormat="1" ht="24" customHeight="1" x14ac:dyDescent="0.2">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
      <c r="A2635" s="219" t="str">
        <f t="shared" si="786"/>
        <v/>
      </c>
      <c r="B2635" s="217">
        <f t="shared" si="787"/>
        <v>0</v>
      </c>
      <c r="C2635" s="218"/>
      <c r="D2635" s="219" t="str">
        <f t="shared" si="788"/>
        <v/>
      </c>
      <c r="E2635" s="220"/>
      <c r="F2635" s="221">
        <f t="shared" si="789"/>
        <v>0</v>
      </c>
      <c r="G2635" s="281">
        <f t="shared" si="790"/>
        <v>0</v>
      </c>
    </row>
    <row r="2636" spans="1:7" ht="24" customHeight="1" x14ac:dyDescent="0.2">
      <c r="A2636" s="282"/>
      <c r="D2636" s="94"/>
      <c r="E2636" s="95"/>
      <c r="F2636" s="268" t="s">
        <v>32</v>
      </c>
      <c r="G2636" s="283">
        <f>SUBTOTAL(9,G2628:G2635)</f>
        <v>0</v>
      </c>
    </row>
    <row r="2637" spans="1:7" ht="24" customHeight="1" x14ac:dyDescent="0.2">
      <c r="A2637" s="282"/>
      <c r="C2637" s="104" t="s">
        <v>606</v>
      </c>
      <c r="D2637" s="94"/>
      <c r="E2637" s="95"/>
      <c r="G2637" s="284"/>
    </row>
    <row r="2638" spans="1:7" s="224" customFormat="1" ht="24" customHeight="1" x14ac:dyDescent="0.2">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
      <c r="A2646" s="219" t="str">
        <f t="shared" si="791"/>
        <v/>
      </c>
      <c r="B2646" s="217" t="str">
        <f t="shared" si="792"/>
        <v/>
      </c>
      <c r="C2646" s="218"/>
      <c r="D2646" s="219" t="str">
        <f t="shared" si="793"/>
        <v/>
      </c>
      <c r="E2646" s="220"/>
      <c r="F2646" s="221">
        <f t="shared" si="794"/>
        <v>0</v>
      </c>
      <c r="G2646" s="281">
        <f t="shared" si="795"/>
        <v>0</v>
      </c>
    </row>
    <row r="2647" spans="1:7" ht="24" customHeight="1" x14ac:dyDescent="0.2">
      <c r="A2647" s="285"/>
      <c r="B2647" s="94"/>
      <c r="D2647" s="94"/>
      <c r="E2647" s="95"/>
      <c r="F2647" s="268" t="s">
        <v>33</v>
      </c>
      <c r="G2647" s="283">
        <f>SUBTOTAL(9,G2638:G2646)</f>
        <v>0</v>
      </c>
    </row>
    <row r="2648" spans="1:7" ht="24" customHeight="1" x14ac:dyDescent="0.2">
      <c r="A2648" s="286"/>
      <c r="B2648" s="94"/>
      <c r="D2648" s="94"/>
      <c r="E2648" s="95"/>
      <c r="G2648" s="284"/>
    </row>
    <row r="2649" spans="1:7" ht="24" customHeight="1" x14ac:dyDescent="0.2">
      <c r="A2649" s="287" t="str">
        <f>B2607</f>
        <v>8.1</v>
      </c>
      <c r="B2649" s="288" t="str">
        <f>C2607</f>
        <v>Sobre losa de hormigón armado</v>
      </c>
      <c r="C2649" s="101"/>
      <c r="D2649" s="101" t="s">
        <v>34</v>
      </c>
      <c r="E2649" s="102"/>
      <c r="F2649" s="290" t="s">
        <v>35</v>
      </c>
      <c r="G2649" s="289">
        <f>SUBTOTAL(9,G2612:G2648)</f>
        <v>0</v>
      </c>
    </row>
    <row r="2651" spans="1:7" ht="24" customHeight="1" x14ac:dyDescent="0.2">
      <c r="A2651" s="269" t="s">
        <v>37</v>
      </c>
      <c r="B2651" s="270"/>
      <c r="C2651" s="270"/>
      <c r="D2651" s="270"/>
      <c r="E2651" s="270"/>
      <c r="F2651" s="270"/>
      <c r="G2651" s="271"/>
    </row>
    <row r="2652" spans="1:7" ht="24" customHeight="1" x14ac:dyDescent="0.2">
      <c r="A2652" s="272" t="s">
        <v>602</v>
      </c>
      <c r="B2652" s="90" t="str">
        <f>Comitente</f>
        <v>SUBSECRETARIA DE ARQUITECTURA</v>
      </c>
      <c r="C2652" s="86"/>
      <c r="D2652" s="91"/>
      <c r="E2652" s="91"/>
      <c r="F2652" s="92"/>
      <c r="G2652" s="273"/>
    </row>
    <row r="2653" spans="1:7" ht="24" customHeight="1" x14ac:dyDescent="0.2">
      <c r="A2653" s="272" t="s">
        <v>603</v>
      </c>
      <c r="B2653" s="90">
        <f>Contratista</f>
        <v>0</v>
      </c>
      <c r="C2653" s="87"/>
      <c r="D2653" s="87"/>
      <c r="E2653" s="87"/>
      <c r="F2653" s="93"/>
      <c r="G2653" s="274"/>
    </row>
    <row r="2654" spans="1:7" ht="24" customHeight="1" x14ac:dyDescent="0.2">
      <c r="A2654" s="272" t="s">
        <v>24</v>
      </c>
      <c r="B2654" s="90" t="str">
        <f>Obra</f>
        <v>ESCUELA SECUNDARIA ULLUM</v>
      </c>
      <c r="C2654" s="87"/>
      <c r="D2654" s="87"/>
      <c r="E2654" s="87"/>
      <c r="F2654" s="93" t="s">
        <v>38</v>
      </c>
      <c r="G2654" s="275">
        <f>Fecha_Base</f>
        <v>0</v>
      </c>
    </row>
    <row r="2655" spans="1:7" ht="24" customHeight="1" x14ac:dyDescent="0.2">
      <c r="A2655" s="276" t="s">
        <v>601</v>
      </c>
      <c r="B2655" s="88" t="str">
        <f>Ubicación</f>
        <v>ULLUM - SAN JUAN</v>
      </c>
      <c r="C2655" s="88"/>
      <c r="D2655" s="94"/>
      <c r="E2655" s="95"/>
      <c r="G2655" s="277"/>
    </row>
    <row r="2656" spans="1:7" ht="24" customHeight="1" x14ac:dyDescent="0.2">
      <c r="A2656" s="276" t="s">
        <v>39</v>
      </c>
      <c r="B2656" s="97">
        <f>IFERROR(VALUE(LEFT(B2657,FIND(".",B2657)-1)),"")</f>
        <v>8</v>
      </c>
      <c r="C2656" s="89" t="str">
        <f>IFERROR(VLOOKUP(B2656,Tabla_CyP,2,FALSE),"")</f>
        <v xml:space="preserve"> CUBIERTAS Y TECHOS</v>
      </c>
      <c r="E2656" s="95"/>
      <c r="G2656" s="277"/>
    </row>
    <row r="2657" spans="1:123" ht="24" customHeight="1" x14ac:dyDescent="0.2">
      <c r="A2657" s="276" t="s">
        <v>25</v>
      </c>
      <c r="B2657" s="98" t="str">
        <f>IFERROR(VLOOKUP(COUNTIF($A$1:A2657,"ANALISIS DE PRECIOS"),Tabla_NumeroItem,2,FALSE),"")</f>
        <v>8.2</v>
      </c>
      <c r="C2657" s="89" t="str">
        <f>IFERROR(VLOOKUP(B2657,Tabla_CyP,2,FALSE),"")</f>
        <v>Cubiertas metálicas (incluída aislaciones)</v>
      </c>
      <c r="D2657" s="94"/>
      <c r="E2657" s="95"/>
      <c r="F2657" s="93" t="s">
        <v>26</v>
      </c>
      <c r="G2657" s="278" t="str">
        <f>IFERROR(VLOOKUP(B2657,Tabla_CyP,4,FALSE),"")</f>
        <v>m2</v>
      </c>
    </row>
    <row r="2658" spans="1:123" ht="24" customHeight="1" x14ac:dyDescent="0.2">
      <c r="A2658" s="276"/>
      <c r="B2658" s="88"/>
      <c r="D2658" s="94"/>
      <c r="E2658" s="95"/>
      <c r="G2658" s="277"/>
    </row>
    <row r="2659" spans="1:123" ht="24" customHeight="1" x14ac:dyDescent="0.2">
      <c r="A2659" s="331" t="s">
        <v>507</v>
      </c>
      <c r="B2659" s="332"/>
      <c r="C2659" s="333" t="s">
        <v>0</v>
      </c>
      <c r="D2659" s="333" t="s">
        <v>27</v>
      </c>
      <c r="E2659" s="335" t="s">
        <v>28</v>
      </c>
      <c r="F2659" s="337" t="s">
        <v>29</v>
      </c>
      <c r="G2659" s="337" t="s">
        <v>30</v>
      </c>
    </row>
    <row r="2660" spans="1:123" s="94" customFormat="1" ht="24" customHeight="1" x14ac:dyDescent="0.2">
      <c r="A2660" s="99" t="s">
        <v>508</v>
      </c>
      <c r="B2660" s="99" t="s">
        <v>509</v>
      </c>
      <c r="C2660" s="334"/>
      <c r="D2660" s="334"/>
      <c r="E2660" s="336"/>
      <c r="F2660" s="338"/>
      <c r="G2660" s="338"/>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
      <c r="A2661" s="279"/>
      <c r="B2661" s="100"/>
      <c r="C2661" s="138" t="s">
        <v>604</v>
      </c>
      <c r="D2661" s="101"/>
      <c r="E2661" s="102"/>
      <c r="F2661" s="103"/>
      <c r="G2661" s="280"/>
    </row>
    <row r="2662" spans="1:123" s="224" customFormat="1" ht="24" customHeight="1" x14ac:dyDescent="0.2">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
      <c r="A2675" s="219" t="str">
        <f t="shared" si="796"/>
        <v/>
      </c>
      <c r="B2675" s="217" t="str">
        <f t="shared" si="799"/>
        <v/>
      </c>
      <c r="C2675" s="218"/>
      <c r="D2675" s="219" t="str">
        <f t="shared" si="797"/>
        <v/>
      </c>
      <c r="E2675" s="220"/>
      <c r="F2675" s="222">
        <f t="shared" si="798"/>
        <v>0</v>
      </c>
      <c r="G2675" s="281">
        <f t="shared" si="800"/>
        <v>0</v>
      </c>
    </row>
    <row r="2676" spans="1:7" ht="24" customHeight="1" x14ac:dyDescent="0.2">
      <c r="A2676" s="282"/>
      <c r="D2676" s="94"/>
      <c r="E2676" s="95"/>
      <c r="F2676" s="268" t="s">
        <v>31</v>
      </c>
      <c r="G2676" s="283">
        <f>SUBTOTAL(9,G2662:G2675)</f>
        <v>0</v>
      </c>
    </row>
    <row r="2677" spans="1:7" ht="24" customHeight="1" x14ac:dyDescent="0.2">
      <c r="A2677" s="282"/>
      <c r="C2677" s="104" t="s">
        <v>605</v>
      </c>
      <c r="D2677" s="94"/>
      <c r="E2677" s="95"/>
      <c r="G2677" s="284"/>
    </row>
    <row r="2678" spans="1:7" s="224" customFormat="1" ht="24" customHeight="1" x14ac:dyDescent="0.2">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
      <c r="A2685" s="219" t="str">
        <f t="shared" si="801"/>
        <v/>
      </c>
      <c r="B2685" s="217">
        <f t="shared" si="802"/>
        <v>0</v>
      </c>
      <c r="C2685" s="218"/>
      <c r="D2685" s="219" t="str">
        <f t="shared" si="803"/>
        <v/>
      </c>
      <c r="E2685" s="220"/>
      <c r="F2685" s="221">
        <f t="shared" si="804"/>
        <v>0</v>
      </c>
      <c r="G2685" s="281">
        <f t="shared" si="805"/>
        <v>0</v>
      </c>
    </row>
    <row r="2686" spans="1:7" ht="24" customHeight="1" x14ac:dyDescent="0.2">
      <c r="A2686" s="282"/>
      <c r="D2686" s="94"/>
      <c r="E2686" s="95"/>
      <c r="F2686" s="268" t="s">
        <v>32</v>
      </c>
      <c r="G2686" s="283">
        <f>SUBTOTAL(9,G2678:G2685)</f>
        <v>0</v>
      </c>
    </row>
    <row r="2687" spans="1:7" ht="24" customHeight="1" x14ac:dyDescent="0.2">
      <c r="A2687" s="282"/>
      <c r="C2687" s="104" t="s">
        <v>606</v>
      </c>
      <c r="D2687" s="94"/>
      <c r="E2687" s="95"/>
      <c r="G2687" s="284"/>
    </row>
    <row r="2688" spans="1:7" s="224" customFormat="1" ht="24" customHeight="1" x14ac:dyDescent="0.2">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
      <c r="A2696" s="219" t="str">
        <f t="shared" si="806"/>
        <v/>
      </c>
      <c r="B2696" s="217" t="str">
        <f t="shared" si="807"/>
        <v/>
      </c>
      <c r="C2696" s="218"/>
      <c r="D2696" s="219" t="str">
        <f t="shared" si="808"/>
        <v/>
      </c>
      <c r="E2696" s="220"/>
      <c r="F2696" s="221">
        <f t="shared" si="809"/>
        <v>0</v>
      </c>
      <c r="G2696" s="281">
        <f t="shared" si="810"/>
        <v>0</v>
      </c>
    </row>
    <row r="2697" spans="1:7" ht="24" customHeight="1" x14ac:dyDescent="0.2">
      <c r="A2697" s="285"/>
      <c r="B2697" s="94"/>
      <c r="D2697" s="94"/>
      <c r="E2697" s="95"/>
      <c r="F2697" s="268" t="s">
        <v>33</v>
      </c>
      <c r="G2697" s="283">
        <f>SUBTOTAL(9,G2688:G2696)</f>
        <v>0</v>
      </c>
    </row>
    <row r="2698" spans="1:7" ht="24" customHeight="1" x14ac:dyDescent="0.2">
      <c r="A2698" s="286"/>
      <c r="B2698" s="94"/>
      <c r="D2698" s="94"/>
      <c r="E2698" s="95"/>
      <c r="G2698" s="284"/>
    </row>
    <row r="2699" spans="1:7" ht="24" customHeight="1" x14ac:dyDescent="0.2">
      <c r="A2699" s="287" t="str">
        <f>B2657</f>
        <v>8.2</v>
      </c>
      <c r="B2699" s="288" t="str">
        <f>C2657</f>
        <v>Cubiertas metálicas (incluída aislaciones)</v>
      </c>
      <c r="C2699" s="101"/>
      <c r="D2699" s="101" t="s">
        <v>34</v>
      </c>
      <c r="E2699" s="102"/>
      <c r="F2699" s="290" t="s">
        <v>35</v>
      </c>
      <c r="G2699" s="289">
        <f>SUBTOTAL(9,G2662:G2698)</f>
        <v>0</v>
      </c>
    </row>
    <row r="2701" spans="1:7" ht="24" customHeight="1" x14ac:dyDescent="0.2">
      <c r="A2701" s="269" t="s">
        <v>37</v>
      </c>
      <c r="B2701" s="270"/>
      <c r="C2701" s="270"/>
      <c r="D2701" s="270"/>
      <c r="E2701" s="270"/>
      <c r="F2701" s="270"/>
      <c r="G2701" s="271"/>
    </row>
    <row r="2702" spans="1:7" ht="24" customHeight="1" x14ac:dyDescent="0.2">
      <c r="A2702" s="272" t="s">
        <v>602</v>
      </c>
      <c r="B2702" s="90" t="str">
        <f>Comitente</f>
        <v>SUBSECRETARIA DE ARQUITECTURA</v>
      </c>
      <c r="C2702" s="86"/>
      <c r="D2702" s="91"/>
      <c r="E2702" s="91"/>
      <c r="F2702" s="92"/>
      <c r="G2702" s="273"/>
    </row>
    <row r="2703" spans="1:7" ht="24" customHeight="1" x14ac:dyDescent="0.2">
      <c r="A2703" s="272" t="s">
        <v>603</v>
      </c>
      <c r="B2703" s="90">
        <f>Contratista</f>
        <v>0</v>
      </c>
      <c r="C2703" s="87"/>
      <c r="D2703" s="87"/>
      <c r="E2703" s="87"/>
      <c r="F2703" s="93"/>
      <c r="G2703" s="274"/>
    </row>
    <row r="2704" spans="1:7" ht="24" customHeight="1" x14ac:dyDescent="0.2">
      <c r="A2704" s="272" t="s">
        <v>24</v>
      </c>
      <c r="B2704" s="90" t="str">
        <f>Obra</f>
        <v>ESCUELA SECUNDARIA ULLUM</v>
      </c>
      <c r="C2704" s="87"/>
      <c r="D2704" s="87"/>
      <c r="E2704" s="87"/>
      <c r="F2704" s="93" t="s">
        <v>38</v>
      </c>
      <c r="G2704" s="275">
        <f>Fecha_Base</f>
        <v>0</v>
      </c>
    </row>
    <row r="2705" spans="1:123" ht="24" customHeight="1" x14ac:dyDescent="0.2">
      <c r="A2705" s="276" t="s">
        <v>601</v>
      </c>
      <c r="B2705" s="88" t="str">
        <f>Ubicación</f>
        <v>ULLUM - SAN JUAN</v>
      </c>
      <c r="C2705" s="88"/>
      <c r="D2705" s="94"/>
      <c r="E2705" s="95"/>
      <c r="G2705" s="277"/>
    </row>
    <row r="2706" spans="1:123" ht="24" customHeight="1" x14ac:dyDescent="0.2">
      <c r="A2706" s="276" t="s">
        <v>39</v>
      </c>
      <c r="B2706" s="97">
        <f>IFERROR(VALUE(LEFT(B2707,FIND(".",B2707)-1)),"")</f>
        <v>9</v>
      </c>
      <c r="C2706" s="89" t="str">
        <f>IFERROR(VLOOKUP(B2706,Tabla_CyP,2,FALSE),"")</f>
        <v xml:space="preserve"> CIELORRASOS</v>
      </c>
      <c r="E2706" s="95"/>
      <c r="G2706" s="277"/>
    </row>
    <row r="2707" spans="1:123" ht="24" customHeight="1" x14ac:dyDescent="0.2">
      <c r="A2707" s="276" t="s">
        <v>25</v>
      </c>
      <c r="B2707" s="98" t="str">
        <f>IFERROR(VLOOKUP(COUNTIF($A$1:A2707,"ANALISIS DE PRECIOS"),Tabla_NumeroItem,2,FALSE),"")</f>
        <v>9.1.1</v>
      </c>
      <c r="C2707" s="89" t="str">
        <f>IFERROR(VLOOKUP(B2707,Tabla_CyP,2,FALSE),"")</f>
        <v>A la cal</v>
      </c>
      <c r="D2707" s="94"/>
      <c r="E2707" s="95"/>
      <c r="F2707" s="93" t="s">
        <v>26</v>
      </c>
      <c r="G2707" s="278" t="str">
        <f>IFERROR(VLOOKUP(B2707,Tabla_CyP,4,FALSE),"")</f>
        <v>m2</v>
      </c>
    </row>
    <row r="2708" spans="1:123" ht="24" customHeight="1" x14ac:dyDescent="0.2">
      <c r="A2708" s="276"/>
      <c r="B2708" s="88"/>
      <c r="D2708" s="94"/>
      <c r="E2708" s="95"/>
      <c r="G2708" s="277"/>
    </row>
    <row r="2709" spans="1:123" ht="24" customHeight="1" x14ac:dyDescent="0.2">
      <c r="A2709" s="331" t="s">
        <v>507</v>
      </c>
      <c r="B2709" s="332"/>
      <c r="C2709" s="333" t="s">
        <v>0</v>
      </c>
      <c r="D2709" s="333" t="s">
        <v>27</v>
      </c>
      <c r="E2709" s="335" t="s">
        <v>28</v>
      </c>
      <c r="F2709" s="337" t="s">
        <v>29</v>
      </c>
      <c r="G2709" s="337" t="s">
        <v>30</v>
      </c>
    </row>
    <row r="2710" spans="1:123" s="94" customFormat="1" ht="24" customHeight="1" x14ac:dyDescent="0.2">
      <c r="A2710" s="99" t="s">
        <v>508</v>
      </c>
      <c r="B2710" s="99" t="s">
        <v>509</v>
      </c>
      <c r="C2710" s="334"/>
      <c r="D2710" s="334"/>
      <c r="E2710" s="336"/>
      <c r="F2710" s="338"/>
      <c r="G2710" s="338"/>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
      <c r="A2711" s="279"/>
      <c r="B2711" s="100"/>
      <c r="C2711" s="138" t="s">
        <v>604</v>
      </c>
      <c r="D2711" s="101"/>
      <c r="E2711" s="102"/>
      <c r="F2711" s="103"/>
      <c r="G2711" s="280"/>
    </row>
    <row r="2712" spans="1:123" s="224" customFormat="1" ht="24" customHeight="1" x14ac:dyDescent="0.2">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
      <c r="A2725" s="219" t="str">
        <f t="shared" si="811"/>
        <v/>
      </c>
      <c r="B2725" s="217" t="str">
        <f t="shared" si="814"/>
        <v/>
      </c>
      <c r="C2725" s="218"/>
      <c r="D2725" s="219" t="str">
        <f t="shared" si="812"/>
        <v/>
      </c>
      <c r="E2725" s="220"/>
      <c r="F2725" s="222">
        <f t="shared" si="813"/>
        <v>0</v>
      </c>
      <c r="G2725" s="281">
        <f t="shared" si="815"/>
        <v>0</v>
      </c>
    </row>
    <row r="2726" spans="1:7" ht="24" customHeight="1" x14ac:dyDescent="0.2">
      <c r="A2726" s="282"/>
      <c r="D2726" s="94"/>
      <c r="E2726" s="95"/>
      <c r="F2726" s="268" t="s">
        <v>31</v>
      </c>
      <c r="G2726" s="283">
        <f>SUBTOTAL(9,G2712:G2725)</f>
        <v>0</v>
      </c>
    </row>
    <row r="2727" spans="1:7" ht="24" customHeight="1" x14ac:dyDescent="0.2">
      <c r="A2727" s="282"/>
      <c r="C2727" s="104" t="s">
        <v>605</v>
      </c>
      <c r="D2727" s="94"/>
      <c r="E2727" s="95"/>
      <c r="G2727" s="284"/>
    </row>
    <row r="2728" spans="1:7" s="224" customFormat="1" ht="24" customHeight="1" x14ac:dyDescent="0.2">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
      <c r="A2735" s="219" t="str">
        <f t="shared" si="816"/>
        <v/>
      </c>
      <c r="B2735" s="217">
        <f t="shared" si="817"/>
        <v>0</v>
      </c>
      <c r="C2735" s="218"/>
      <c r="D2735" s="219" t="str">
        <f t="shared" si="818"/>
        <v/>
      </c>
      <c r="E2735" s="220"/>
      <c r="F2735" s="221">
        <f t="shared" si="819"/>
        <v>0</v>
      </c>
      <c r="G2735" s="281">
        <f t="shared" si="820"/>
        <v>0</v>
      </c>
    </row>
    <row r="2736" spans="1:7" ht="24" customHeight="1" x14ac:dyDescent="0.2">
      <c r="A2736" s="282"/>
      <c r="D2736" s="94"/>
      <c r="E2736" s="95"/>
      <c r="F2736" s="268" t="s">
        <v>32</v>
      </c>
      <c r="G2736" s="283">
        <f>SUBTOTAL(9,G2728:G2735)</f>
        <v>0</v>
      </c>
    </row>
    <row r="2737" spans="1:7" ht="24" customHeight="1" x14ac:dyDescent="0.2">
      <c r="A2737" s="282"/>
      <c r="C2737" s="104" t="s">
        <v>606</v>
      </c>
      <c r="D2737" s="94"/>
      <c r="E2737" s="95"/>
      <c r="G2737" s="284"/>
    </row>
    <row r="2738" spans="1:7" s="224" customFormat="1" ht="24" customHeight="1" x14ac:dyDescent="0.2">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
      <c r="A2746" s="219" t="str">
        <f t="shared" si="821"/>
        <v/>
      </c>
      <c r="B2746" s="217" t="str">
        <f t="shared" si="822"/>
        <v/>
      </c>
      <c r="C2746" s="218"/>
      <c r="D2746" s="219" t="str">
        <f t="shared" si="823"/>
        <v/>
      </c>
      <c r="E2746" s="220"/>
      <c r="F2746" s="221">
        <f t="shared" si="824"/>
        <v>0</v>
      </c>
      <c r="G2746" s="281">
        <f t="shared" si="825"/>
        <v>0</v>
      </c>
    </row>
    <row r="2747" spans="1:7" ht="24" customHeight="1" x14ac:dyDescent="0.2">
      <c r="A2747" s="285"/>
      <c r="B2747" s="94"/>
      <c r="D2747" s="94"/>
      <c r="E2747" s="95"/>
      <c r="F2747" s="268" t="s">
        <v>33</v>
      </c>
      <c r="G2747" s="283">
        <f>SUBTOTAL(9,G2738:G2746)</f>
        <v>0</v>
      </c>
    </row>
    <row r="2748" spans="1:7" ht="24" customHeight="1" x14ac:dyDescent="0.2">
      <c r="A2748" s="286"/>
      <c r="B2748" s="94"/>
      <c r="D2748" s="94"/>
      <c r="E2748" s="95"/>
      <c r="G2748" s="284"/>
    </row>
    <row r="2749" spans="1:7" ht="24" customHeight="1" x14ac:dyDescent="0.2">
      <c r="A2749" s="287" t="str">
        <f>B2707</f>
        <v>9.1.1</v>
      </c>
      <c r="B2749" s="288" t="str">
        <f>C2707</f>
        <v>A la cal</v>
      </c>
      <c r="C2749" s="101"/>
      <c r="D2749" s="101" t="s">
        <v>34</v>
      </c>
      <c r="E2749" s="102"/>
      <c r="F2749" s="290" t="s">
        <v>35</v>
      </c>
      <c r="G2749" s="289">
        <f>SUBTOTAL(9,G2712:G2748)</f>
        <v>0</v>
      </c>
    </row>
    <row r="2751" spans="1:7" ht="24" customHeight="1" x14ac:dyDescent="0.2">
      <c r="A2751" s="269" t="s">
        <v>37</v>
      </c>
      <c r="B2751" s="270"/>
      <c r="C2751" s="270"/>
      <c r="D2751" s="270"/>
      <c r="E2751" s="270"/>
      <c r="F2751" s="270"/>
      <c r="G2751" s="271"/>
    </row>
    <row r="2752" spans="1:7" ht="24" customHeight="1" x14ac:dyDescent="0.2">
      <c r="A2752" s="272" t="s">
        <v>602</v>
      </c>
      <c r="B2752" s="90" t="str">
        <f>Comitente</f>
        <v>SUBSECRETARIA DE ARQUITECTURA</v>
      </c>
      <c r="C2752" s="86"/>
      <c r="D2752" s="91"/>
      <c r="E2752" s="91"/>
      <c r="F2752" s="92"/>
      <c r="G2752" s="273"/>
    </row>
    <row r="2753" spans="1:123" ht="24" customHeight="1" x14ac:dyDescent="0.2">
      <c r="A2753" s="272" t="s">
        <v>603</v>
      </c>
      <c r="B2753" s="90">
        <f>Contratista</f>
        <v>0</v>
      </c>
      <c r="C2753" s="87"/>
      <c r="D2753" s="87"/>
      <c r="E2753" s="87"/>
      <c r="F2753" s="93"/>
      <c r="G2753" s="274"/>
    </row>
    <row r="2754" spans="1:123" ht="24" customHeight="1" x14ac:dyDescent="0.2">
      <c r="A2754" s="272" t="s">
        <v>24</v>
      </c>
      <c r="B2754" s="90" t="str">
        <f>Obra</f>
        <v>ESCUELA SECUNDARIA ULLUM</v>
      </c>
      <c r="C2754" s="87"/>
      <c r="D2754" s="87"/>
      <c r="E2754" s="87"/>
      <c r="F2754" s="93" t="s">
        <v>38</v>
      </c>
      <c r="G2754" s="275">
        <f>Fecha_Base</f>
        <v>0</v>
      </c>
    </row>
    <row r="2755" spans="1:123" ht="24" customHeight="1" x14ac:dyDescent="0.2">
      <c r="A2755" s="276" t="s">
        <v>601</v>
      </c>
      <c r="B2755" s="88" t="str">
        <f>Ubicación</f>
        <v>ULLUM - SAN JUAN</v>
      </c>
      <c r="C2755" s="88"/>
      <c r="D2755" s="94"/>
      <c r="E2755" s="95"/>
      <c r="G2755" s="277"/>
    </row>
    <row r="2756" spans="1:123" ht="24" customHeight="1" x14ac:dyDescent="0.2">
      <c r="A2756" s="276" t="s">
        <v>39</v>
      </c>
      <c r="B2756" s="97">
        <f>IFERROR(VALUE(LEFT(B2757,FIND(".",B2757)-1)),"")</f>
        <v>9</v>
      </c>
      <c r="C2756" s="89" t="str">
        <f>IFERROR(VLOOKUP(B2756,Tabla_CyP,2,FALSE),"")</f>
        <v xml:space="preserve"> CIELORRASOS</v>
      </c>
      <c r="E2756" s="95"/>
      <c r="G2756" s="277"/>
    </row>
    <row r="2757" spans="1:123" ht="24" customHeight="1" x14ac:dyDescent="0.2">
      <c r="A2757" s="276" t="s">
        <v>25</v>
      </c>
      <c r="B2757" s="98" t="str">
        <f>IFERROR(VLOOKUP(COUNTIF($A$1:A2757,"ANALISIS DE PRECIOS"),Tabla_NumeroItem,2,FALSE),"")</f>
        <v>9.1.2</v>
      </c>
      <c r="C2757" s="89" t="str">
        <f>IFERROR(VLOOKUP(B2757,Tabla_CyP,2,FALSE),"")</f>
        <v>Al yeso</v>
      </c>
      <c r="D2757" s="94"/>
      <c r="E2757" s="95"/>
      <c r="F2757" s="93" t="s">
        <v>26</v>
      </c>
      <c r="G2757" s="278" t="str">
        <f>IFERROR(VLOOKUP(B2757,Tabla_CyP,4,FALSE),"")</f>
        <v>m2</v>
      </c>
    </row>
    <row r="2758" spans="1:123" ht="24" customHeight="1" x14ac:dyDescent="0.2">
      <c r="A2758" s="276"/>
      <c r="B2758" s="88"/>
      <c r="D2758" s="94"/>
      <c r="E2758" s="95"/>
      <c r="G2758" s="277"/>
    </row>
    <row r="2759" spans="1:123" ht="24" customHeight="1" x14ac:dyDescent="0.2">
      <c r="A2759" s="331" t="s">
        <v>507</v>
      </c>
      <c r="B2759" s="332"/>
      <c r="C2759" s="333" t="s">
        <v>0</v>
      </c>
      <c r="D2759" s="333" t="s">
        <v>27</v>
      </c>
      <c r="E2759" s="335" t="s">
        <v>28</v>
      </c>
      <c r="F2759" s="337" t="s">
        <v>29</v>
      </c>
      <c r="G2759" s="337" t="s">
        <v>30</v>
      </c>
    </row>
    <row r="2760" spans="1:123" s="94" customFormat="1" ht="24" customHeight="1" x14ac:dyDescent="0.2">
      <c r="A2760" s="99" t="s">
        <v>508</v>
      </c>
      <c r="B2760" s="99" t="s">
        <v>509</v>
      </c>
      <c r="C2760" s="334"/>
      <c r="D2760" s="334"/>
      <c r="E2760" s="336"/>
      <c r="F2760" s="338"/>
      <c r="G2760" s="338"/>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
      <c r="A2761" s="279"/>
      <c r="B2761" s="100"/>
      <c r="C2761" s="138" t="s">
        <v>604</v>
      </c>
      <c r="D2761" s="101"/>
      <c r="E2761" s="102"/>
      <c r="F2761" s="103"/>
      <c r="G2761" s="280"/>
    </row>
    <row r="2762" spans="1:123" s="224" customFormat="1" ht="24" customHeight="1" x14ac:dyDescent="0.2">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
      <c r="A2775" s="219" t="str">
        <f t="shared" si="826"/>
        <v/>
      </c>
      <c r="B2775" s="217" t="str">
        <f t="shared" si="829"/>
        <v/>
      </c>
      <c r="C2775" s="218"/>
      <c r="D2775" s="219" t="str">
        <f t="shared" si="827"/>
        <v/>
      </c>
      <c r="E2775" s="220"/>
      <c r="F2775" s="222">
        <f t="shared" si="828"/>
        <v>0</v>
      </c>
      <c r="G2775" s="281">
        <f t="shared" si="830"/>
        <v>0</v>
      </c>
    </row>
    <row r="2776" spans="1:7" ht="24" customHeight="1" x14ac:dyDescent="0.2">
      <c r="A2776" s="282"/>
      <c r="D2776" s="94"/>
      <c r="E2776" s="95"/>
      <c r="F2776" s="268" t="s">
        <v>31</v>
      </c>
      <c r="G2776" s="283">
        <f>SUBTOTAL(9,G2762:G2775)</f>
        <v>0</v>
      </c>
    </row>
    <row r="2777" spans="1:7" ht="24" customHeight="1" x14ac:dyDescent="0.2">
      <c r="A2777" s="282"/>
      <c r="C2777" s="104" t="s">
        <v>605</v>
      </c>
      <c r="D2777" s="94"/>
      <c r="E2777" s="95"/>
      <c r="G2777" s="284"/>
    </row>
    <row r="2778" spans="1:7" s="224" customFormat="1" ht="24" customHeight="1" x14ac:dyDescent="0.2">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
      <c r="A2785" s="219" t="str">
        <f t="shared" si="831"/>
        <v/>
      </c>
      <c r="B2785" s="217">
        <f t="shared" si="832"/>
        <v>0</v>
      </c>
      <c r="C2785" s="218"/>
      <c r="D2785" s="219" t="str">
        <f t="shared" si="833"/>
        <v/>
      </c>
      <c r="E2785" s="220"/>
      <c r="F2785" s="221">
        <f t="shared" si="834"/>
        <v>0</v>
      </c>
      <c r="G2785" s="281">
        <f t="shared" si="835"/>
        <v>0</v>
      </c>
    </row>
    <row r="2786" spans="1:7" ht="24" customHeight="1" x14ac:dyDescent="0.2">
      <c r="A2786" s="282"/>
      <c r="D2786" s="94"/>
      <c r="E2786" s="95"/>
      <c r="F2786" s="268" t="s">
        <v>32</v>
      </c>
      <c r="G2786" s="283">
        <f>SUBTOTAL(9,G2778:G2785)</f>
        <v>0</v>
      </c>
    </row>
    <row r="2787" spans="1:7" ht="24" customHeight="1" x14ac:dyDescent="0.2">
      <c r="A2787" s="282"/>
      <c r="C2787" s="104" t="s">
        <v>606</v>
      </c>
      <c r="D2787" s="94"/>
      <c r="E2787" s="95"/>
      <c r="G2787" s="284"/>
    </row>
    <row r="2788" spans="1:7" s="224" customFormat="1" ht="24" customHeight="1" x14ac:dyDescent="0.2">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
      <c r="A2796" s="219" t="str">
        <f t="shared" si="836"/>
        <v/>
      </c>
      <c r="B2796" s="217" t="str">
        <f t="shared" si="837"/>
        <v/>
      </c>
      <c r="C2796" s="218"/>
      <c r="D2796" s="219" t="str">
        <f t="shared" si="838"/>
        <v/>
      </c>
      <c r="E2796" s="220"/>
      <c r="F2796" s="221">
        <f t="shared" si="839"/>
        <v>0</v>
      </c>
      <c r="G2796" s="281">
        <f t="shared" si="840"/>
        <v>0</v>
      </c>
    </row>
    <row r="2797" spans="1:7" ht="24" customHeight="1" x14ac:dyDescent="0.2">
      <c r="A2797" s="285"/>
      <c r="B2797" s="94"/>
      <c r="D2797" s="94"/>
      <c r="E2797" s="95"/>
      <c r="F2797" s="268" t="s">
        <v>33</v>
      </c>
      <c r="G2797" s="283">
        <f>SUBTOTAL(9,G2788:G2796)</f>
        <v>0</v>
      </c>
    </row>
    <row r="2798" spans="1:7" ht="24" customHeight="1" x14ac:dyDescent="0.2">
      <c r="A2798" s="286"/>
      <c r="B2798" s="94"/>
      <c r="D2798" s="94"/>
      <c r="E2798" s="95"/>
      <c r="G2798" s="284"/>
    </row>
    <row r="2799" spans="1:7" ht="24" customHeight="1" x14ac:dyDescent="0.2">
      <c r="A2799" s="287" t="str">
        <f>B2757</f>
        <v>9.1.2</v>
      </c>
      <c r="B2799" s="288" t="str">
        <f>C2757</f>
        <v>Al yeso</v>
      </c>
      <c r="C2799" s="101"/>
      <c r="D2799" s="101" t="s">
        <v>34</v>
      </c>
      <c r="E2799" s="102"/>
      <c r="F2799" s="290" t="s">
        <v>35</v>
      </c>
      <c r="G2799" s="289">
        <f>SUBTOTAL(9,G2762:G2798)</f>
        <v>0</v>
      </c>
    </row>
    <row r="2801" spans="1:123" ht="24" customHeight="1" x14ac:dyDescent="0.2">
      <c r="A2801" s="269" t="s">
        <v>37</v>
      </c>
      <c r="B2801" s="270"/>
      <c r="C2801" s="270"/>
      <c r="D2801" s="270"/>
      <c r="E2801" s="270"/>
      <c r="F2801" s="270"/>
      <c r="G2801" s="271"/>
    </row>
    <row r="2802" spans="1:123" ht="24" customHeight="1" x14ac:dyDescent="0.2">
      <c r="A2802" s="272" t="s">
        <v>602</v>
      </c>
      <c r="B2802" s="90" t="str">
        <f>Comitente</f>
        <v>SUBSECRETARIA DE ARQUITECTURA</v>
      </c>
      <c r="C2802" s="86"/>
      <c r="D2802" s="91"/>
      <c r="E2802" s="91"/>
      <c r="F2802" s="92"/>
      <c r="G2802" s="273"/>
    </row>
    <row r="2803" spans="1:123" ht="24" customHeight="1" x14ac:dyDescent="0.2">
      <c r="A2803" s="272" t="s">
        <v>603</v>
      </c>
      <c r="B2803" s="90">
        <f>Contratista</f>
        <v>0</v>
      </c>
      <c r="C2803" s="87"/>
      <c r="D2803" s="87"/>
      <c r="E2803" s="87"/>
      <c r="F2803" s="93"/>
      <c r="G2803" s="274"/>
    </row>
    <row r="2804" spans="1:123" ht="24" customHeight="1" x14ac:dyDescent="0.2">
      <c r="A2804" s="272" t="s">
        <v>24</v>
      </c>
      <c r="B2804" s="90" t="str">
        <f>Obra</f>
        <v>ESCUELA SECUNDARIA ULLUM</v>
      </c>
      <c r="C2804" s="87"/>
      <c r="D2804" s="87"/>
      <c r="E2804" s="87"/>
      <c r="F2804" s="93" t="s">
        <v>38</v>
      </c>
      <c r="G2804" s="275">
        <f>Fecha_Base</f>
        <v>0</v>
      </c>
    </row>
    <row r="2805" spans="1:123" ht="24" customHeight="1" x14ac:dyDescent="0.2">
      <c r="A2805" s="276" t="s">
        <v>601</v>
      </c>
      <c r="B2805" s="88" t="str">
        <f>Ubicación</f>
        <v>ULLUM - SAN JUAN</v>
      </c>
      <c r="C2805" s="88"/>
      <c r="D2805" s="94"/>
      <c r="E2805" s="95"/>
      <c r="G2805" s="277"/>
    </row>
    <row r="2806" spans="1:123" ht="24" customHeight="1" x14ac:dyDescent="0.2">
      <c r="A2806" s="276" t="s">
        <v>39</v>
      </c>
      <c r="B2806" s="97">
        <f>IFERROR(VALUE(LEFT(B2807,FIND(".",B2807)-1)),"")</f>
        <v>10</v>
      </c>
      <c r="C2806" s="89" t="str">
        <f>IFERROR(VLOOKUP(B2806,Tabla_CyP,2,FALSE),"")</f>
        <v xml:space="preserve"> CARPINTERÍAS</v>
      </c>
      <c r="E2806" s="95"/>
      <c r="G2806" s="277"/>
    </row>
    <row r="2807" spans="1:123" ht="24" customHeight="1" x14ac:dyDescent="0.2">
      <c r="A2807" s="276" t="s">
        <v>25</v>
      </c>
      <c r="B2807" s="98" t="str">
        <f>IFERROR(VLOOKUP(COUNTIF($A$1:A2807,"ANALISIS DE PRECIOS"),Tabla_NumeroItem,2,FALSE),"")</f>
        <v>10.1.1.1</v>
      </c>
      <c r="C2807" s="89" t="str">
        <f>IFERROR(VLOOKUP(B2807,Tabla_CyP,2,FALSE),"")</f>
        <v>P1</v>
      </c>
      <c r="D2807" s="94"/>
      <c r="E2807" s="95"/>
      <c r="F2807" s="93" t="s">
        <v>26</v>
      </c>
      <c r="G2807" s="278" t="str">
        <f>IFERROR(VLOOKUP(B2807,Tabla_CyP,4,FALSE),"")</f>
        <v>m2</v>
      </c>
    </row>
    <row r="2808" spans="1:123" ht="24" customHeight="1" x14ac:dyDescent="0.2">
      <c r="A2808" s="276"/>
      <c r="B2808" s="88"/>
      <c r="D2808" s="94"/>
      <c r="E2808" s="95"/>
      <c r="G2808" s="277"/>
    </row>
    <row r="2809" spans="1:123" ht="24" customHeight="1" x14ac:dyDescent="0.2">
      <c r="A2809" s="331" t="s">
        <v>507</v>
      </c>
      <c r="B2809" s="332"/>
      <c r="C2809" s="333" t="s">
        <v>0</v>
      </c>
      <c r="D2809" s="333" t="s">
        <v>27</v>
      </c>
      <c r="E2809" s="335" t="s">
        <v>28</v>
      </c>
      <c r="F2809" s="337" t="s">
        <v>29</v>
      </c>
      <c r="G2809" s="337" t="s">
        <v>30</v>
      </c>
    </row>
    <row r="2810" spans="1:123" s="94" customFormat="1" ht="24" customHeight="1" x14ac:dyDescent="0.2">
      <c r="A2810" s="99" t="s">
        <v>508</v>
      </c>
      <c r="B2810" s="99" t="s">
        <v>509</v>
      </c>
      <c r="C2810" s="334"/>
      <c r="D2810" s="334"/>
      <c r="E2810" s="336"/>
      <c r="F2810" s="338"/>
      <c r="G2810" s="338"/>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
      <c r="A2811" s="279"/>
      <c r="B2811" s="100"/>
      <c r="C2811" s="138" t="s">
        <v>604</v>
      </c>
      <c r="D2811" s="101"/>
      <c r="E2811" s="102"/>
      <c r="F2811" s="103"/>
      <c r="G2811" s="280"/>
    </row>
    <row r="2812" spans="1:123" s="224" customFormat="1" ht="24" customHeight="1" x14ac:dyDescent="0.2">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
      <c r="A2825" s="219" t="str">
        <f t="shared" si="841"/>
        <v/>
      </c>
      <c r="B2825" s="217" t="str">
        <f t="shared" si="844"/>
        <v/>
      </c>
      <c r="C2825" s="218"/>
      <c r="D2825" s="219" t="str">
        <f t="shared" si="842"/>
        <v/>
      </c>
      <c r="E2825" s="220"/>
      <c r="F2825" s="222">
        <f t="shared" si="843"/>
        <v>0</v>
      </c>
      <c r="G2825" s="281">
        <f t="shared" si="845"/>
        <v>0</v>
      </c>
    </row>
    <row r="2826" spans="1:7" ht="24" customHeight="1" x14ac:dyDescent="0.2">
      <c r="A2826" s="282"/>
      <c r="D2826" s="94"/>
      <c r="E2826" s="95"/>
      <c r="F2826" s="268" t="s">
        <v>31</v>
      </c>
      <c r="G2826" s="283">
        <f>SUBTOTAL(9,G2812:G2825)</f>
        <v>0</v>
      </c>
    </row>
    <row r="2827" spans="1:7" ht="24" customHeight="1" x14ac:dyDescent="0.2">
      <c r="A2827" s="282"/>
      <c r="C2827" s="104" t="s">
        <v>605</v>
      </c>
      <c r="D2827" s="94"/>
      <c r="E2827" s="95"/>
      <c r="G2827" s="284"/>
    </row>
    <row r="2828" spans="1:7" s="224" customFormat="1" ht="24" customHeight="1" x14ac:dyDescent="0.2">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
      <c r="A2835" s="219" t="str">
        <f t="shared" si="846"/>
        <v/>
      </c>
      <c r="B2835" s="217">
        <f t="shared" si="847"/>
        <v>0</v>
      </c>
      <c r="C2835" s="218"/>
      <c r="D2835" s="219" t="str">
        <f t="shared" si="848"/>
        <v/>
      </c>
      <c r="E2835" s="220"/>
      <c r="F2835" s="221">
        <f t="shared" si="849"/>
        <v>0</v>
      </c>
      <c r="G2835" s="281">
        <f t="shared" si="850"/>
        <v>0</v>
      </c>
    </row>
    <row r="2836" spans="1:7" ht="24" customHeight="1" x14ac:dyDescent="0.2">
      <c r="A2836" s="282"/>
      <c r="D2836" s="94"/>
      <c r="E2836" s="95"/>
      <c r="F2836" s="268" t="s">
        <v>32</v>
      </c>
      <c r="G2836" s="283">
        <f>SUBTOTAL(9,G2828:G2835)</f>
        <v>0</v>
      </c>
    </row>
    <row r="2837" spans="1:7" ht="24" customHeight="1" x14ac:dyDescent="0.2">
      <c r="A2837" s="282"/>
      <c r="C2837" s="104" t="s">
        <v>606</v>
      </c>
      <c r="D2837" s="94"/>
      <c r="E2837" s="95"/>
      <c r="G2837" s="284"/>
    </row>
    <row r="2838" spans="1:7" s="224" customFormat="1" ht="24" customHeight="1" x14ac:dyDescent="0.2">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
      <c r="A2846" s="219" t="str">
        <f t="shared" si="851"/>
        <v/>
      </c>
      <c r="B2846" s="217" t="str">
        <f t="shared" si="852"/>
        <v/>
      </c>
      <c r="C2846" s="218"/>
      <c r="D2846" s="219" t="str">
        <f t="shared" si="853"/>
        <v/>
      </c>
      <c r="E2846" s="220"/>
      <c r="F2846" s="221">
        <f t="shared" si="854"/>
        <v>0</v>
      </c>
      <c r="G2846" s="281">
        <f t="shared" si="855"/>
        <v>0</v>
      </c>
    </row>
    <row r="2847" spans="1:7" ht="24" customHeight="1" x14ac:dyDescent="0.2">
      <c r="A2847" s="285"/>
      <c r="B2847" s="94"/>
      <c r="D2847" s="94"/>
      <c r="E2847" s="95"/>
      <c r="F2847" s="268" t="s">
        <v>33</v>
      </c>
      <c r="G2847" s="283">
        <f>SUBTOTAL(9,G2838:G2846)</f>
        <v>0</v>
      </c>
    </row>
    <row r="2848" spans="1:7" ht="24" customHeight="1" x14ac:dyDescent="0.2">
      <c r="A2848" s="286"/>
      <c r="B2848" s="94"/>
      <c r="D2848" s="94"/>
      <c r="E2848" s="95"/>
      <c r="G2848" s="284"/>
    </row>
    <row r="2849" spans="1:123" ht="24" customHeight="1" x14ac:dyDescent="0.2">
      <c r="A2849" s="287" t="str">
        <f>B2807</f>
        <v>10.1.1.1</v>
      </c>
      <c r="B2849" s="288" t="str">
        <f>C2807</f>
        <v>P1</v>
      </c>
      <c r="C2849" s="101"/>
      <c r="D2849" s="101" t="s">
        <v>34</v>
      </c>
      <c r="E2849" s="102"/>
      <c r="F2849" s="290" t="s">
        <v>35</v>
      </c>
      <c r="G2849" s="289">
        <f>SUBTOTAL(9,G2812:G2848)</f>
        <v>0</v>
      </c>
    </row>
    <row r="2851" spans="1:123" ht="24" customHeight="1" x14ac:dyDescent="0.2">
      <c r="A2851" s="269" t="s">
        <v>37</v>
      </c>
      <c r="B2851" s="270"/>
      <c r="C2851" s="270"/>
      <c r="D2851" s="270"/>
      <c r="E2851" s="270"/>
      <c r="F2851" s="270"/>
      <c r="G2851" s="271"/>
    </row>
    <row r="2852" spans="1:123" ht="24" customHeight="1" x14ac:dyDescent="0.2">
      <c r="A2852" s="272" t="s">
        <v>602</v>
      </c>
      <c r="B2852" s="90" t="str">
        <f>Comitente</f>
        <v>SUBSECRETARIA DE ARQUITECTURA</v>
      </c>
      <c r="C2852" s="86"/>
      <c r="D2852" s="91"/>
      <c r="E2852" s="91"/>
      <c r="F2852" s="92"/>
      <c r="G2852" s="273"/>
    </row>
    <row r="2853" spans="1:123" ht="24" customHeight="1" x14ac:dyDescent="0.2">
      <c r="A2853" s="272" t="s">
        <v>603</v>
      </c>
      <c r="B2853" s="90">
        <f>Contratista</f>
        <v>0</v>
      </c>
      <c r="C2853" s="87"/>
      <c r="D2853" s="87"/>
      <c r="E2853" s="87"/>
      <c r="F2853" s="93"/>
      <c r="G2853" s="274"/>
    </row>
    <row r="2854" spans="1:123" ht="24" customHeight="1" x14ac:dyDescent="0.2">
      <c r="A2854" s="272" t="s">
        <v>24</v>
      </c>
      <c r="B2854" s="90" t="str">
        <f>Obra</f>
        <v>ESCUELA SECUNDARIA ULLUM</v>
      </c>
      <c r="C2854" s="87"/>
      <c r="D2854" s="87"/>
      <c r="E2854" s="87"/>
      <c r="F2854" s="93" t="s">
        <v>38</v>
      </c>
      <c r="G2854" s="275">
        <f>Fecha_Base</f>
        <v>0</v>
      </c>
    </row>
    <row r="2855" spans="1:123" ht="24" customHeight="1" x14ac:dyDescent="0.2">
      <c r="A2855" s="276" t="s">
        <v>601</v>
      </c>
      <c r="B2855" s="88" t="str">
        <f>Ubicación</f>
        <v>ULLUM - SAN JUAN</v>
      </c>
      <c r="C2855" s="88"/>
      <c r="D2855" s="94"/>
      <c r="E2855" s="95"/>
      <c r="G2855" s="277"/>
    </row>
    <row r="2856" spans="1:123" ht="24" customHeight="1" x14ac:dyDescent="0.2">
      <c r="A2856" s="276" t="s">
        <v>39</v>
      </c>
      <c r="B2856" s="97">
        <f>IFERROR(VALUE(LEFT(B2857,FIND(".",B2857)-1)),"")</f>
        <v>10</v>
      </c>
      <c r="C2856" s="89" t="str">
        <f>IFERROR(VLOOKUP(B2856,Tabla_CyP,2,FALSE),"")</f>
        <v xml:space="preserve"> CARPINTERÍAS</v>
      </c>
      <c r="E2856" s="95"/>
      <c r="G2856" s="277"/>
    </row>
    <row r="2857" spans="1:123" ht="24" customHeight="1" x14ac:dyDescent="0.2">
      <c r="A2857" s="276" t="s">
        <v>25</v>
      </c>
      <c r="B2857" s="98" t="str">
        <f>IFERROR(VLOOKUP(COUNTIF($A$1:A2857,"ANALISIS DE PRECIOS"),Tabla_NumeroItem,2,FALSE),"")</f>
        <v>10.1.1.2</v>
      </c>
      <c r="C2857" s="89" t="str">
        <f>IFERROR(VLOOKUP(B2857,Tabla_CyP,2,FALSE),"")</f>
        <v>P2</v>
      </c>
      <c r="D2857" s="94"/>
      <c r="E2857" s="95"/>
      <c r="F2857" s="93" t="s">
        <v>26</v>
      </c>
      <c r="G2857" s="278" t="str">
        <f>IFERROR(VLOOKUP(B2857,Tabla_CyP,4,FALSE),"")</f>
        <v>m2</v>
      </c>
    </row>
    <row r="2858" spans="1:123" ht="24" customHeight="1" x14ac:dyDescent="0.2">
      <c r="A2858" s="276"/>
      <c r="B2858" s="88"/>
      <c r="D2858" s="94"/>
      <c r="E2858" s="95"/>
      <c r="G2858" s="277"/>
    </row>
    <row r="2859" spans="1:123" ht="24" customHeight="1" x14ac:dyDescent="0.2">
      <c r="A2859" s="331" t="s">
        <v>507</v>
      </c>
      <c r="B2859" s="332"/>
      <c r="C2859" s="333" t="s">
        <v>0</v>
      </c>
      <c r="D2859" s="333" t="s">
        <v>27</v>
      </c>
      <c r="E2859" s="335" t="s">
        <v>28</v>
      </c>
      <c r="F2859" s="337" t="s">
        <v>29</v>
      </c>
      <c r="G2859" s="337" t="s">
        <v>30</v>
      </c>
    </row>
    <row r="2860" spans="1:123" s="94" customFormat="1" ht="24" customHeight="1" x14ac:dyDescent="0.2">
      <c r="A2860" s="99" t="s">
        <v>508</v>
      </c>
      <c r="B2860" s="99" t="s">
        <v>509</v>
      </c>
      <c r="C2860" s="334"/>
      <c r="D2860" s="334"/>
      <c r="E2860" s="336"/>
      <c r="F2860" s="338"/>
      <c r="G2860" s="338"/>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
      <c r="A2861" s="279"/>
      <c r="B2861" s="100"/>
      <c r="C2861" s="138" t="s">
        <v>604</v>
      </c>
      <c r="D2861" s="101"/>
      <c r="E2861" s="102"/>
      <c r="F2861" s="103"/>
      <c r="G2861" s="280"/>
    </row>
    <row r="2862" spans="1:123" s="224" customFormat="1" ht="24" customHeight="1" x14ac:dyDescent="0.2">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
      <c r="A2875" s="219" t="str">
        <f t="shared" si="856"/>
        <v/>
      </c>
      <c r="B2875" s="217" t="str">
        <f t="shared" si="859"/>
        <v/>
      </c>
      <c r="C2875" s="218"/>
      <c r="D2875" s="219" t="str">
        <f t="shared" si="857"/>
        <v/>
      </c>
      <c r="E2875" s="220"/>
      <c r="F2875" s="222">
        <f t="shared" si="858"/>
        <v>0</v>
      </c>
      <c r="G2875" s="281">
        <f t="shared" si="860"/>
        <v>0</v>
      </c>
    </row>
    <row r="2876" spans="1:7" ht="24" customHeight="1" x14ac:dyDescent="0.2">
      <c r="A2876" s="282"/>
      <c r="D2876" s="94"/>
      <c r="E2876" s="95"/>
      <c r="F2876" s="268" t="s">
        <v>31</v>
      </c>
      <c r="G2876" s="283">
        <f>SUBTOTAL(9,G2862:G2875)</f>
        <v>0</v>
      </c>
    </row>
    <row r="2877" spans="1:7" ht="24" customHeight="1" x14ac:dyDescent="0.2">
      <c r="A2877" s="282"/>
      <c r="C2877" s="104" t="s">
        <v>605</v>
      </c>
      <c r="D2877" s="94"/>
      <c r="E2877" s="95"/>
      <c r="G2877" s="284"/>
    </row>
    <row r="2878" spans="1:7" s="224" customFormat="1" ht="24" customHeight="1" x14ac:dyDescent="0.2">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
      <c r="A2885" s="219" t="str">
        <f t="shared" si="861"/>
        <v/>
      </c>
      <c r="B2885" s="217">
        <f t="shared" si="862"/>
        <v>0</v>
      </c>
      <c r="C2885" s="218"/>
      <c r="D2885" s="219" t="str">
        <f t="shared" si="863"/>
        <v/>
      </c>
      <c r="E2885" s="220"/>
      <c r="F2885" s="221">
        <f t="shared" si="864"/>
        <v>0</v>
      </c>
      <c r="G2885" s="281">
        <f t="shared" si="865"/>
        <v>0</v>
      </c>
    </row>
    <row r="2886" spans="1:7" ht="24" customHeight="1" x14ac:dyDescent="0.2">
      <c r="A2886" s="282"/>
      <c r="D2886" s="94"/>
      <c r="E2886" s="95"/>
      <c r="F2886" s="268" t="s">
        <v>32</v>
      </c>
      <c r="G2886" s="283">
        <f>SUBTOTAL(9,G2878:G2885)</f>
        <v>0</v>
      </c>
    </row>
    <row r="2887" spans="1:7" ht="24" customHeight="1" x14ac:dyDescent="0.2">
      <c r="A2887" s="282"/>
      <c r="C2887" s="104" t="s">
        <v>606</v>
      </c>
      <c r="D2887" s="94"/>
      <c r="E2887" s="95"/>
      <c r="G2887" s="284"/>
    </row>
    <row r="2888" spans="1:7" s="224" customFormat="1" ht="24" customHeight="1" x14ac:dyDescent="0.2">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
      <c r="A2896" s="219" t="str">
        <f t="shared" si="866"/>
        <v/>
      </c>
      <c r="B2896" s="217" t="str">
        <f t="shared" si="867"/>
        <v/>
      </c>
      <c r="C2896" s="218"/>
      <c r="D2896" s="219" t="str">
        <f t="shared" si="868"/>
        <v/>
      </c>
      <c r="E2896" s="220"/>
      <c r="F2896" s="221">
        <f t="shared" si="869"/>
        <v>0</v>
      </c>
      <c r="G2896" s="281">
        <f t="shared" si="870"/>
        <v>0</v>
      </c>
    </row>
    <row r="2897" spans="1:123" ht="24" customHeight="1" x14ac:dyDescent="0.2">
      <c r="A2897" s="285"/>
      <c r="B2897" s="94"/>
      <c r="D2897" s="94"/>
      <c r="E2897" s="95"/>
      <c r="F2897" s="268" t="s">
        <v>33</v>
      </c>
      <c r="G2897" s="283">
        <f>SUBTOTAL(9,G2888:G2896)</f>
        <v>0</v>
      </c>
    </row>
    <row r="2898" spans="1:123" ht="24" customHeight="1" x14ac:dyDescent="0.2">
      <c r="A2898" s="286"/>
      <c r="B2898" s="94"/>
      <c r="D2898" s="94"/>
      <c r="E2898" s="95"/>
      <c r="G2898" s="284"/>
    </row>
    <row r="2899" spans="1:123" ht="24" customHeight="1" x14ac:dyDescent="0.2">
      <c r="A2899" s="287" t="str">
        <f>B2857</f>
        <v>10.1.1.2</v>
      </c>
      <c r="B2899" s="288" t="str">
        <f>C2857</f>
        <v>P2</v>
      </c>
      <c r="C2899" s="101"/>
      <c r="D2899" s="101" t="s">
        <v>34</v>
      </c>
      <c r="E2899" s="102"/>
      <c r="F2899" s="290" t="s">
        <v>35</v>
      </c>
      <c r="G2899" s="289">
        <f>SUBTOTAL(9,G2862:G2898)</f>
        <v>0</v>
      </c>
    </row>
    <row r="2901" spans="1:123" ht="24" customHeight="1" x14ac:dyDescent="0.2">
      <c r="A2901" s="269" t="s">
        <v>37</v>
      </c>
      <c r="B2901" s="270"/>
      <c r="C2901" s="270"/>
      <c r="D2901" s="270"/>
      <c r="E2901" s="270"/>
      <c r="F2901" s="270"/>
      <c r="G2901" s="271"/>
    </row>
    <row r="2902" spans="1:123" ht="24" customHeight="1" x14ac:dyDescent="0.2">
      <c r="A2902" s="272" t="s">
        <v>602</v>
      </c>
      <c r="B2902" s="90" t="str">
        <f>Comitente</f>
        <v>SUBSECRETARIA DE ARQUITECTURA</v>
      </c>
      <c r="C2902" s="86"/>
      <c r="D2902" s="91"/>
      <c r="E2902" s="91"/>
      <c r="F2902" s="92"/>
      <c r="G2902" s="273"/>
    </row>
    <row r="2903" spans="1:123" ht="24" customHeight="1" x14ac:dyDescent="0.2">
      <c r="A2903" s="272" t="s">
        <v>603</v>
      </c>
      <c r="B2903" s="90">
        <f>Contratista</f>
        <v>0</v>
      </c>
      <c r="C2903" s="87"/>
      <c r="D2903" s="87"/>
      <c r="E2903" s="87"/>
      <c r="F2903" s="93"/>
      <c r="G2903" s="274"/>
    </row>
    <row r="2904" spans="1:123" ht="24" customHeight="1" x14ac:dyDescent="0.2">
      <c r="A2904" s="272" t="s">
        <v>24</v>
      </c>
      <c r="B2904" s="90" t="str">
        <f>Obra</f>
        <v>ESCUELA SECUNDARIA ULLUM</v>
      </c>
      <c r="C2904" s="87"/>
      <c r="D2904" s="87"/>
      <c r="E2904" s="87"/>
      <c r="F2904" s="93" t="s">
        <v>38</v>
      </c>
      <c r="G2904" s="275">
        <f>Fecha_Base</f>
        <v>0</v>
      </c>
    </row>
    <row r="2905" spans="1:123" ht="24" customHeight="1" x14ac:dyDescent="0.2">
      <c r="A2905" s="276" t="s">
        <v>601</v>
      </c>
      <c r="B2905" s="88" t="str">
        <f>Ubicación</f>
        <v>ULLUM - SAN JUAN</v>
      </c>
      <c r="C2905" s="88"/>
      <c r="D2905" s="94"/>
      <c r="E2905" s="95"/>
      <c r="G2905" s="277"/>
    </row>
    <row r="2906" spans="1:123" ht="24" customHeight="1" x14ac:dyDescent="0.2">
      <c r="A2906" s="276" t="s">
        <v>39</v>
      </c>
      <c r="B2906" s="97">
        <f>IFERROR(VALUE(LEFT(B2907,FIND(".",B2907)-1)),"")</f>
        <v>10</v>
      </c>
      <c r="C2906" s="89" t="str">
        <f>IFERROR(VLOOKUP(B2906,Tabla_CyP,2,FALSE),"")</f>
        <v xml:space="preserve"> CARPINTERÍAS</v>
      </c>
      <c r="E2906" s="95"/>
      <c r="G2906" s="277"/>
    </row>
    <row r="2907" spans="1:123" ht="24" customHeight="1" x14ac:dyDescent="0.2">
      <c r="A2907" s="276" t="s">
        <v>25</v>
      </c>
      <c r="B2907" s="98" t="str">
        <f>IFERROR(VLOOKUP(COUNTIF($A$1:A2907,"ANALISIS DE PRECIOS"),Tabla_NumeroItem,2,FALSE),"")</f>
        <v>10.1.1.3</v>
      </c>
      <c r="C2907" s="89" t="str">
        <f>IFERROR(VLOOKUP(B2907,Tabla_CyP,2,FALSE),"")</f>
        <v>P3</v>
      </c>
      <c r="D2907" s="94"/>
      <c r="E2907" s="95"/>
      <c r="F2907" s="93" t="s">
        <v>26</v>
      </c>
      <c r="G2907" s="278" t="str">
        <f>IFERROR(VLOOKUP(B2907,Tabla_CyP,4,FALSE),"")</f>
        <v>m2</v>
      </c>
    </row>
    <row r="2908" spans="1:123" ht="24" customHeight="1" x14ac:dyDescent="0.2">
      <c r="A2908" s="276"/>
      <c r="B2908" s="88"/>
      <c r="D2908" s="94"/>
      <c r="E2908" s="95"/>
      <c r="G2908" s="277"/>
    </row>
    <row r="2909" spans="1:123" ht="24" customHeight="1" x14ac:dyDescent="0.2">
      <c r="A2909" s="331" t="s">
        <v>507</v>
      </c>
      <c r="B2909" s="332"/>
      <c r="C2909" s="333" t="s">
        <v>0</v>
      </c>
      <c r="D2909" s="333" t="s">
        <v>27</v>
      </c>
      <c r="E2909" s="335" t="s">
        <v>28</v>
      </c>
      <c r="F2909" s="337" t="s">
        <v>29</v>
      </c>
      <c r="G2909" s="337" t="s">
        <v>30</v>
      </c>
    </row>
    <row r="2910" spans="1:123" s="94" customFormat="1" ht="24" customHeight="1" x14ac:dyDescent="0.2">
      <c r="A2910" s="99" t="s">
        <v>508</v>
      </c>
      <c r="B2910" s="99" t="s">
        <v>509</v>
      </c>
      <c r="C2910" s="334"/>
      <c r="D2910" s="334"/>
      <c r="E2910" s="336"/>
      <c r="F2910" s="338"/>
      <c r="G2910" s="338"/>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
      <c r="A2911" s="279"/>
      <c r="B2911" s="100"/>
      <c r="C2911" s="138" t="s">
        <v>604</v>
      </c>
      <c r="D2911" s="101"/>
      <c r="E2911" s="102"/>
      <c r="F2911" s="103"/>
      <c r="G2911" s="280"/>
    </row>
    <row r="2912" spans="1:123" s="224" customFormat="1" ht="24" customHeight="1" x14ac:dyDescent="0.2">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
      <c r="A2925" s="219" t="str">
        <f t="shared" si="871"/>
        <v/>
      </c>
      <c r="B2925" s="217" t="str">
        <f t="shared" si="874"/>
        <v/>
      </c>
      <c r="C2925" s="218"/>
      <c r="D2925" s="219" t="str">
        <f t="shared" si="872"/>
        <v/>
      </c>
      <c r="E2925" s="220"/>
      <c r="F2925" s="222">
        <f t="shared" si="873"/>
        <v>0</v>
      </c>
      <c r="G2925" s="281">
        <f t="shared" si="875"/>
        <v>0</v>
      </c>
    </row>
    <row r="2926" spans="1:7" ht="24" customHeight="1" x14ac:dyDescent="0.2">
      <c r="A2926" s="282"/>
      <c r="D2926" s="94"/>
      <c r="E2926" s="95"/>
      <c r="F2926" s="268" t="s">
        <v>31</v>
      </c>
      <c r="G2926" s="283">
        <f>SUBTOTAL(9,G2912:G2925)</f>
        <v>0</v>
      </c>
    </row>
    <row r="2927" spans="1:7" ht="24" customHeight="1" x14ac:dyDescent="0.2">
      <c r="A2927" s="282"/>
      <c r="C2927" s="104" t="s">
        <v>605</v>
      </c>
      <c r="D2927" s="94"/>
      <c r="E2927" s="95"/>
      <c r="G2927" s="284"/>
    </row>
    <row r="2928" spans="1:7" s="224" customFormat="1" ht="24" customHeight="1" x14ac:dyDescent="0.2">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
      <c r="A2935" s="219" t="str">
        <f t="shared" si="876"/>
        <v/>
      </c>
      <c r="B2935" s="217">
        <f t="shared" si="877"/>
        <v>0</v>
      </c>
      <c r="C2935" s="218"/>
      <c r="D2935" s="219" t="str">
        <f t="shared" si="878"/>
        <v/>
      </c>
      <c r="E2935" s="220"/>
      <c r="F2935" s="221">
        <f t="shared" si="879"/>
        <v>0</v>
      </c>
      <c r="G2935" s="281">
        <f t="shared" si="880"/>
        <v>0</v>
      </c>
    </row>
    <row r="2936" spans="1:7" ht="24" customHeight="1" x14ac:dyDescent="0.2">
      <c r="A2936" s="282"/>
      <c r="D2936" s="94"/>
      <c r="E2936" s="95"/>
      <c r="F2936" s="268" t="s">
        <v>32</v>
      </c>
      <c r="G2936" s="283">
        <f>SUBTOTAL(9,G2928:G2935)</f>
        <v>0</v>
      </c>
    </row>
    <row r="2937" spans="1:7" ht="24" customHeight="1" x14ac:dyDescent="0.2">
      <c r="A2937" s="282"/>
      <c r="C2937" s="104" t="s">
        <v>606</v>
      </c>
      <c r="D2937" s="94"/>
      <c r="E2937" s="95"/>
      <c r="G2937" s="284"/>
    </row>
    <row r="2938" spans="1:7" s="224" customFormat="1" ht="24" customHeight="1" x14ac:dyDescent="0.2">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
      <c r="A2946" s="219" t="str">
        <f t="shared" si="881"/>
        <v/>
      </c>
      <c r="B2946" s="217" t="str">
        <f t="shared" si="882"/>
        <v/>
      </c>
      <c r="C2946" s="218"/>
      <c r="D2946" s="219" t="str">
        <f t="shared" si="883"/>
        <v/>
      </c>
      <c r="E2946" s="220"/>
      <c r="F2946" s="221">
        <f t="shared" si="884"/>
        <v>0</v>
      </c>
      <c r="G2946" s="281">
        <f t="shared" si="885"/>
        <v>0</v>
      </c>
    </row>
    <row r="2947" spans="1:123" ht="24" customHeight="1" x14ac:dyDescent="0.2">
      <c r="A2947" s="285"/>
      <c r="B2947" s="94"/>
      <c r="D2947" s="94"/>
      <c r="E2947" s="95"/>
      <c r="F2947" s="268" t="s">
        <v>33</v>
      </c>
      <c r="G2947" s="283">
        <f>SUBTOTAL(9,G2938:G2946)</f>
        <v>0</v>
      </c>
    </row>
    <row r="2948" spans="1:123" ht="24" customHeight="1" x14ac:dyDescent="0.2">
      <c r="A2948" s="286"/>
      <c r="B2948" s="94"/>
      <c r="D2948" s="94"/>
      <c r="E2948" s="95"/>
      <c r="G2948" s="284"/>
    </row>
    <row r="2949" spans="1:123" ht="24" customHeight="1" x14ac:dyDescent="0.2">
      <c r="A2949" s="287" t="str">
        <f>B2907</f>
        <v>10.1.1.3</v>
      </c>
      <c r="B2949" s="288" t="str">
        <f>C2907</f>
        <v>P3</v>
      </c>
      <c r="C2949" s="101"/>
      <c r="D2949" s="101" t="s">
        <v>34</v>
      </c>
      <c r="E2949" s="102"/>
      <c r="F2949" s="290" t="s">
        <v>35</v>
      </c>
      <c r="G2949" s="289">
        <f>SUBTOTAL(9,G2912:G2948)</f>
        <v>0</v>
      </c>
    </row>
    <row r="2951" spans="1:123" ht="24" customHeight="1" x14ac:dyDescent="0.2">
      <c r="A2951" s="269" t="s">
        <v>37</v>
      </c>
      <c r="B2951" s="270"/>
      <c r="C2951" s="270"/>
      <c r="D2951" s="270"/>
      <c r="E2951" s="270"/>
      <c r="F2951" s="270"/>
      <c r="G2951" s="271"/>
    </row>
    <row r="2952" spans="1:123" ht="24" customHeight="1" x14ac:dyDescent="0.2">
      <c r="A2952" s="272" t="s">
        <v>602</v>
      </c>
      <c r="B2952" s="90" t="str">
        <f>Comitente</f>
        <v>SUBSECRETARIA DE ARQUITECTURA</v>
      </c>
      <c r="C2952" s="86"/>
      <c r="D2952" s="91"/>
      <c r="E2952" s="91"/>
      <c r="F2952" s="92"/>
      <c r="G2952" s="273"/>
    </row>
    <row r="2953" spans="1:123" ht="24" customHeight="1" x14ac:dyDescent="0.2">
      <c r="A2953" s="272" t="s">
        <v>603</v>
      </c>
      <c r="B2953" s="90">
        <f>Contratista</f>
        <v>0</v>
      </c>
      <c r="C2953" s="87"/>
      <c r="D2953" s="87"/>
      <c r="E2953" s="87"/>
      <c r="F2953" s="93"/>
      <c r="G2953" s="274"/>
    </row>
    <row r="2954" spans="1:123" ht="24" customHeight="1" x14ac:dyDescent="0.2">
      <c r="A2954" s="272" t="s">
        <v>24</v>
      </c>
      <c r="B2954" s="90" t="str">
        <f>Obra</f>
        <v>ESCUELA SECUNDARIA ULLUM</v>
      </c>
      <c r="C2954" s="87"/>
      <c r="D2954" s="87"/>
      <c r="E2954" s="87"/>
      <c r="F2954" s="93" t="s">
        <v>38</v>
      </c>
      <c r="G2954" s="275">
        <f>Fecha_Base</f>
        <v>0</v>
      </c>
    </row>
    <row r="2955" spans="1:123" ht="24" customHeight="1" x14ac:dyDescent="0.2">
      <c r="A2955" s="276" t="s">
        <v>601</v>
      </c>
      <c r="B2955" s="88" t="str">
        <f>Ubicación</f>
        <v>ULLUM - SAN JUAN</v>
      </c>
      <c r="C2955" s="88"/>
      <c r="D2955" s="94"/>
      <c r="E2955" s="95"/>
      <c r="G2955" s="277"/>
    </row>
    <row r="2956" spans="1:123" ht="24" customHeight="1" x14ac:dyDescent="0.2">
      <c r="A2956" s="276" t="s">
        <v>39</v>
      </c>
      <c r="B2956" s="97">
        <f>IFERROR(VALUE(LEFT(B2957,FIND(".",B2957)-1)),"")</f>
        <v>10</v>
      </c>
      <c r="C2956" s="89" t="str">
        <f>IFERROR(VLOOKUP(B2956,Tabla_CyP,2,FALSE),"")</f>
        <v xml:space="preserve"> CARPINTERÍAS</v>
      </c>
      <c r="E2956" s="95"/>
      <c r="G2956" s="277"/>
    </row>
    <row r="2957" spans="1:123" ht="24" customHeight="1" x14ac:dyDescent="0.2">
      <c r="A2957" s="276" t="s">
        <v>25</v>
      </c>
      <c r="B2957" s="98" t="str">
        <f>IFERROR(VLOOKUP(COUNTIF($A$1:A2957,"ANALISIS DE PRECIOS"),Tabla_NumeroItem,2,FALSE),"")</f>
        <v>10.1.1.4</v>
      </c>
      <c r="C2957" s="89" t="str">
        <f>IFERROR(VLOOKUP(B2957,Tabla_CyP,2,FALSE),"")</f>
        <v>P4</v>
      </c>
      <c r="D2957" s="94"/>
      <c r="E2957" s="95"/>
      <c r="F2957" s="93" t="s">
        <v>26</v>
      </c>
      <c r="G2957" s="278" t="str">
        <f>IFERROR(VLOOKUP(B2957,Tabla_CyP,4,FALSE),"")</f>
        <v>m2</v>
      </c>
    </row>
    <row r="2958" spans="1:123" ht="24" customHeight="1" x14ac:dyDescent="0.2">
      <c r="A2958" s="276"/>
      <c r="B2958" s="88"/>
      <c r="D2958" s="94"/>
      <c r="E2958" s="95"/>
      <c r="G2958" s="277"/>
    </row>
    <row r="2959" spans="1:123" ht="24" customHeight="1" x14ac:dyDescent="0.2">
      <c r="A2959" s="331" t="s">
        <v>507</v>
      </c>
      <c r="B2959" s="332"/>
      <c r="C2959" s="333" t="s">
        <v>0</v>
      </c>
      <c r="D2959" s="333" t="s">
        <v>27</v>
      </c>
      <c r="E2959" s="335" t="s">
        <v>28</v>
      </c>
      <c r="F2959" s="337" t="s">
        <v>29</v>
      </c>
      <c r="G2959" s="337" t="s">
        <v>30</v>
      </c>
    </row>
    <row r="2960" spans="1:123" s="94" customFormat="1" ht="24" customHeight="1" x14ac:dyDescent="0.2">
      <c r="A2960" s="99" t="s">
        <v>508</v>
      </c>
      <c r="B2960" s="99" t="s">
        <v>509</v>
      </c>
      <c r="C2960" s="334"/>
      <c r="D2960" s="334"/>
      <c r="E2960" s="336"/>
      <c r="F2960" s="338"/>
      <c r="G2960" s="338"/>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
      <c r="A2961" s="279"/>
      <c r="B2961" s="100"/>
      <c r="C2961" s="138" t="s">
        <v>604</v>
      </c>
      <c r="D2961" s="101"/>
      <c r="E2961" s="102"/>
      <c r="F2961" s="103"/>
      <c r="G2961" s="280"/>
    </row>
    <row r="2962" spans="1:7" s="224" customFormat="1" ht="24" customHeight="1" x14ac:dyDescent="0.2">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
      <c r="A2975" s="219" t="str">
        <f t="shared" si="886"/>
        <v/>
      </c>
      <c r="B2975" s="217" t="str">
        <f t="shared" si="889"/>
        <v/>
      </c>
      <c r="C2975" s="218"/>
      <c r="D2975" s="219" t="str">
        <f t="shared" si="887"/>
        <v/>
      </c>
      <c r="E2975" s="220"/>
      <c r="F2975" s="222">
        <f t="shared" si="888"/>
        <v>0</v>
      </c>
      <c r="G2975" s="281">
        <f t="shared" si="890"/>
        <v>0</v>
      </c>
    </row>
    <row r="2976" spans="1:7" ht="24" customHeight="1" x14ac:dyDescent="0.2">
      <c r="A2976" s="282"/>
      <c r="D2976" s="94"/>
      <c r="E2976" s="95"/>
      <c r="F2976" s="268" t="s">
        <v>31</v>
      </c>
      <c r="G2976" s="283">
        <f>SUBTOTAL(9,G2962:G2975)</f>
        <v>0</v>
      </c>
    </row>
    <row r="2977" spans="1:7" ht="24" customHeight="1" x14ac:dyDescent="0.2">
      <c r="A2977" s="282"/>
      <c r="C2977" s="104" t="s">
        <v>605</v>
      </c>
      <c r="D2977" s="94"/>
      <c r="E2977" s="95"/>
      <c r="G2977" s="284"/>
    </row>
    <row r="2978" spans="1:7" s="224" customFormat="1" ht="24" customHeight="1" x14ac:dyDescent="0.2">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
      <c r="A2985" s="219" t="str">
        <f t="shared" si="891"/>
        <v/>
      </c>
      <c r="B2985" s="217">
        <f t="shared" si="892"/>
        <v>0</v>
      </c>
      <c r="C2985" s="218"/>
      <c r="D2985" s="219" t="str">
        <f t="shared" si="893"/>
        <v/>
      </c>
      <c r="E2985" s="220"/>
      <c r="F2985" s="221">
        <f t="shared" si="894"/>
        <v>0</v>
      </c>
      <c r="G2985" s="281">
        <f t="shared" si="895"/>
        <v>0</v>
      </c>
    </row>
    <row r="2986" spans="1:7" ht="24" customHeight="1" x14ac:dyDescent="0.2">
      <c r="A2986" s="282"/>
      <c r="D2986" s="94"/>
      <c r="E2986" s="95"/>
      <c r="F2986" s="268" t="s">
        <v>32</v>
      </c>
      <c r="G2986" s="283">
        <f>SUBTOTAL(9,G2978:G2985)</f>
        <v>0</v>
      </c>
    </row>
    <row r="2987" spans="1:7" ht="24" customHeight="1" x14ac:dyDescent="0.2">
      <c r="A2987" s="282"/>
      <c r="C2987" s="104" t="s">
        <v>606</v>
      </c>
      <c r="D2987" s="94"/>
      <c r="E2987" s="95"/>
      <c r="G2987" s="284"/>
    </row>
    <row r="2988" spans="1:7" s="224" customFormat="1" ht="24" customHeight="1" x14ac:dyDescent="0.2">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
      <c r="A2996" s="219" t="str">
        <f t="shared" si="896"/>
        <v/>
      </c>
      <c r="B2996" s="217" t="str">
        <f t="shared" si="897"/>
        <v/>
      </c>
      <c r="C2996" s="218"/>
      <c r="D2996" s="219" t="str">
        <f t="shared" si="898"/>
        <v/>
      </c>
      <c r="E2996" s="220"/>
      <c r="F2996" s="221">
        <f t="shared" si="899"/>
        <v>0</v>
      </c>
      <c r="G2996" s="281">
        <f t="shared" si="900"/>
        <v>0</v>
      </c>
    </row>
    <row r="2997" spans="1:7" ht="24" customHeight="1" x14ac:dyDescent="0.2">
      <c r="A2997" s="285"/>
      <c r="B2997" s="94"/>
      <c r="D2997" s="94"/>
      <c r="E2997" s="95"/>
      <c r="F2997" s="268" t="s">
        <v>33</v>
      </c>
      <c r="G2997" s="283">
        <f>SUBTOTAL(9,G2988:G2996)</f>
        <v>0</v>
      </c>
    </row>
    <row r="2998" spans="1:7" ht="24" customHeight="1" x14ac:dyDescent="0.2">
      <c r="A2998" s="286"/>
      <c r="B2998" s="94"/>
      <c r="D2998" s="94"/>
      <c r="E2998" s="95"/>
      <c r="G2998" s="284"/>
    </row>
    <row r="2999" spans="1:7" ht="24" customHeight="1" x14ac:dyDescent="0.2">
      <c r="A2999" s="287" t="str">
        <f>B2957</f>
        <v>10.1.1.4</v>
      </c>
      <c r="B2999" s="288" t="str">
        <f>C2957</f>
        <v>P4</v>
      </c>
      <c r="C2999" s="101"/>
      <c r="D2999" s="101" t="s">
        <v>34</v>
      </c>
      <c r="E2999" s="102"/>
      <c r="F2999" s="290" t="s">
        <v>35</v>
      </c>
      <c r="G2999" s="289">
        <f>SUBTOTAL(9,G2962:G2998)</f>
        <v>0</v>
      </c>
    </row>
    <row r="3001" spans="1:7" ht="24" customHeight="1" x14ac:dyDescent="0.2">
      <c r="A3001" s="269" t="s">
        <v>37</v>
      </c>
      <c r="B3001" s="270"/>
      <c r="C3001" s="270"/>
      <c r="D3001" s="270"/>
      <c r="E3001" s="270"/>
      <c r="F3001" s="270"/>
      <c r="G3001" s="271"/>
    </row>
    <row r="3002" spans="1:7" ht="24" customHeight="1" x14ac:dyDescent="0.2">
      <c r="A3002" s="272" t="s">
        <v>602</v>
      </c>
      <c r="B3002" s="90" t="str">
        <f>Comitente</f>
        <v>SUBSECRETARIA DE ARQUITECTURA</v>
      </c>
      <c r="C3002" s="86"/>
      <c r="D3002" s="91"/>
      <c r="E3002" s="91"/>
      <c r="F3002" s="92"/>
      <c r="G3002" s="273"/>
    </row>
    <row r="3003" spans="1:7" ht="24" customHeight="1" x14ac:dyDescent="0.2">
      <c r="A3003" s="272" t="s">
        <v>603</v>
      </c>
      <c r="B3003" s="90">
        <f>Contratista</f>
        <v>0</v>
      </c>
      <c r="C3003" s="87"/>
      <c r="D3003" s="87"/>
      <c r="E3003" s="87"/>
      <c r="F3003" s="93"/>
      <c r="G3003" s="274"/>
    </row>
    <row r="3004" spans="1:7" ht="24" customHeight="1" x14ac:dyDescent="0.2">
      <c r="A3004" s="272" t="s">
        <v>24</v>
      </c>
      <c r="B3004" s="90" t="str">
        <f>Obra</f>
        <v>ESCUELA SECUNDARIA ULLUM</v>
      </c>
      <c r="C3004" s="87"/>
      <c r="D3004" s="87"/>
      <c r="E3004" s="87"/>
      <c r="F3004" s="93" t="s">
        <v>38</v>
      </c>
      <c r="G3004" s="275">
        <f>Fecha_Base</f>
        <v>0</v>
      </c>
    </row>
    <row r="3005" spans="1:7" ht="24" customHeight="1" x14ac:dyDescent="0.2">
      <c r="A3005" s="276" t="s">
        <v>601</v>
      </c>
      <c r="B3005" s="88" t="str">
        <f>Ubicación</f>
        <v>ULLUM - SAN JUAN</v>
      </c>
      <c r="C3005" s="88"/>
      <c r="D3005" s="94"/>
      <c r="E3005" s="95"/>
      <c r="G3005" s="277"/>
    </row>
    <row r="3006" spans="1:7" ht="24" customHeight="1" x14ac:dyDescent="0.2">
      <c r="A3006" s="276" t="s">
        <v>39</v>
      </c>
      <c r="B3006" s="97">
        <f>IFERROR(VALUE(LEFT(B3007,FIND(".",B3007)-1)),"")</f>
        <v>10</v>
      </c>
      <c r="C3006" s="89" t="str">
        <f>IFERROR(VLOOKUP(B3006,Tabla_CyP,2,FALSE),"")</f>
        <v xml:space="preserve"> CARPINTERÍAS</v>
      </c>
      <c r="E3006" s="95"/>
      <c r="G3006" s="277"/>
    </row>
    <row r="3007" spans="1:7" ht="24" customHeight="1" x14ac:dyDescent="0.2">
      <c r="A3007" s="276" t="s">
        <v>25</v>
      </c>
      <c r="B3007" s="98" t="str">
        <f>IFERROR(VLOOKUP(COUNTIF($A$1:A3007,"ANALISIS DE PRECIOS"),Tabla_NumeroItem,2,FALSE),"")</f>
        <v>10.1.1.5</v>
      </c>
      <c r="C3007" s="89" t="str">
        <f>IFERROR(VLOOKUP(B3007,Tabla_CyP,2,FALSE),"")</f>
        <v>P5</v>
      </c>
      <c r="D3007" s="94"/>
      <c r="E3007" s="95"/>
      <c r="F3007" s="93" t="s">
        <v>26</v>
      </c>
      <c r="G3007" s="278" t="str">
        <f>IFERROR(VLOOKUP(B3007,Tabla_CyP,4,FALSE),"")</f>
        <v>m2</v>
      </c>
    </row>
    <row r="3008" spans="1:7" ht="24" customHeight="1" x14ac:dyDescent="0.2">
      <c r="A3008" s="276"/>
      <c r="B3008" s="88"/>
      <c r="D3008" s="94"/>
      <c r="E3008" s="95"/>
      <c r="G3008" s="277"/>
    </row>
    <row r="3009" spans="1:123" ht="24" customHeight="1" x14ac:dyDescent="0.2">
      <c r="A3009" s="331" t="s">
        <v>507</v>
      </c>
      <c r="B3009" s="332"/>
      <c r="C3009" s="333" t="s">
        <v>0</v>
      </c>
      <c r="D3009" s="333" t="s">
        <v>27</v>
      </c>
      <c r="E3009" s="335" t="s">
        <v>28</v>
      </c>
      <c r="F3009" s="337" t="s">
        <v>29</v>
      </c>
      <c r="G3009" s="337" t="s">
        <v>30</v>
      </c>
    </row>
    <row r="3010" spans="1:123" s="94" customFormat="1" ht="24" customHeight="1" x14ac:dyDescent="0.2">
      <c r="A3010" s="99" t="s">
        <v>508</v>
      </c>
      <c r="B3010" s="99" t="s">
        <v>509</v>
      </c>
      <c r="C3010" s="334"/>
      <c r="D3010" s="334"/>
      <c r="E3010" s="336"/>
      <c r="F3010" s="338"/>
      <c r="G3010" s="338"/>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
      <c r="A3011" s="279"/>
      <c r="B3011" s="100"/>
      <c r="C3011" s="138" t="s">
        <v>604</v>
      </c>
      <c r="D3011" s="101"/>
      <c r="E3011" s="102"/>
      <c r="F3011" s="103"/>
      <c r="G3011" s="280"/>
    </row>
    <row r="3012" spans="1:123" s="224" customFormat="1" ht="24" customHeight="1" x14ac:dyDescent="0.2">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
      <c r="A3025" s="219" t="str">
        <f t="shared" si="901"/>
        <v/>
      </c>
      <c r="B3025" s="217" t="str">
        <f t="shared" si="904"/>
        <v/>
      </c>
      <c r="C3025" s="218"/>
      <c r="D3025" s="219" t="str">
        <f t="shared" si="902"/>
        <v/>
      </c>
      <c r="E3025" s="220"/>
      <c r="F3025" s="222">
        <f t="shared" si="903"/>
        <v>0</v>
      </c>
      <c r="G3025" s="281">
        <f t="shared" si="905"/>
        <v>0</v>
      </c>
    </row>
    <row r="3026" spans="1:7" ht="24" customHeight="1" x14ac:dyDescent="0.2">
      <c r="A3026" s="282"/>
      <c r="D3026" s="94"/>
      <c r="E3026" s="95"/>
      <c r="F3026" s="268" t="s">
        <v>31</v>
      </c>
      <c r="G3026" s="283">
        <f>SUBTOTAL(9,G3012:G3025)</f>
        <v>0</v>
      </c>
    </row>
    <row r="3027" spans="1:7" ht="24" customHeight="1" x14ac:dyDescent="0.2">
      <c r="A3027" s="282"/>
      <c r="C3027" s="104" t="s">
        <v>605</v>
      </c>
      <c r="D3027" s="94"/>
      <c r="E3027" s="95"/>
      <c r="G3027" s="284"/>
    </row>
    <row r="3028" spans="1:7" s="224" customFormat="1" ht="24" customHeight="1" x14ac:dyDescent="0.2">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
      <c r="A3035" s="219" t="str">
        <f t="shared" si="906"/>
        <v/>
      </c>
      <c r="B3035" s="217">
        <f t="shared" si="907"/>
        <v>0</v>
      </c>
      <c r="C3035" s="218"/>
      <c r="D3035" s="219" t="str">
        <f t="shared" si="908"/>
        <v/>
      </c>
      <c r="E3035" s="220"/>
      <c r="F3035" s="221">
        <f t="shared" si="909"/>
        <v>0</v>
      </c>
      <c r="G3035" s="281">
        <f t="shared" si="910"/>
        <v>0</v>
      </c>
    </row>
    <row r="3036" spans="1:7" ht="24" customHeight="1" x14ac:dyDescent="0.2">
      <c r="A3036" s="282"/>
      <c r="D3036" s="94"/>
      <c r="E3036" s="95"/>
      <c r="F3036" s="268" t="s">
        <v>32</v>
      </c>
      <c r="G3036" s="283">
        <f>SUBTOTAL(9,G3028:G3035)</f>
        <v>0</v>
      </c>
    </row>
    <row r="3037" spans="1:7" ht="24" customHeight="1" x14ac:dyDescent="0.2">
      <c r="A3037" s="282"/>
      <c r="C3037" s="104" t="s">
        <v>606</v>
      </c>
      <c r="D3037" s="94"/>
      <c r="E3037" s="95"/>
      <c r="G3037" s="284"/>
    </row>
    <row r="3038" spans="1:7" s="224" customFormat="1" ht="24" customHeight="1" x14ac:dyDescent="0.2">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
      <c r="A3046" s="219" t="str">
        <f t="shared" si="911"/>
        <v/>
      </c>
      <c r="B3046" s="217" t="str">
        <f t="shared" si="912"/>
        <v/>
      </c>
      <c r="C3046" s="218"/>
      <c r="D3046" s="219" t="str">
        <f t="shared" si="913"/>
        <v/>
      </c>
      <c r="E3046" s="220"/>
      <c r="F3046" s="221">
        <f t="shared" si="914"/>
        <v>0</v>
      </c>
      <c r="G3046" s="281">
        <f t="shared" si="915"/>
        <v>0</v>
      </c>
    </row>
    <row r="3047" spans="1:7" ht="24" customHeight="1" x14ac:dyDescent="0.2">
      <c r="A3047" s="285"/>
      <c r="B3047" s="94"/>
      <c r="D3047" s="94"/>
      <c r="E3047" s="95"/>
      <c r="F3047" s="268" t="s">
        <v>33</v>
      </c>
      <c r="G3047" s="283">
        <f>SUBTOTAL(9,G3038:G3046)</f>
        <v>0</v>
      </c>
    </row>
    <row r="3048" spans="1:7" ht="24" customHeight="1" x14ac:dyDescent="0.2">
      <c r="A3048" s="286"/>
      <c r="B3048" s="94"/>
      <c r="D3048" s="94"/>
      <c r="E3048" s="95"/>
      <c r="G3048" s="284"/>
    </row>
    <row r="3049" spans="1:7" ht="24" customHeight="1" x14ac:dyDescent="0.2">
      <c r="A3049" s="287" t="str">
        <f>B3007</f>
        <v>10.1.1.5</v>
      </c>
      <c r="B3049" s="288" t="str">
        <f>C3007</f>
        <v>P5</v>
      </c>
      <c r="C3049" s="101"/>
      <c r="D3049" s="101" t="s">
        <v>34</v>
      </c>
      <c r="E3049" s="102"/>
      <c r="F3049" s="290" t="s">
        <v>35</v>
      </c>
      <c r="G3049" s="289">
        <f>SUBTOTAL(9,G3012:G3048)</f>
        <v>0</v>
      </c>
    </row>
    <row r="3051" spans="1:7" ht="24" customHeight="1" x14ac:dyDescent="0.2">
      <c r="A3051" s="269" t="s">
        <v>37</v>
      </c>
      <c r="B3051" s="270"/>
      <c r="C3051" s="270"/>
      <c r="D3051" s="270"/>
      <c r="E3051" s="270"/>
      <c r="F3051" s="270"/>
      <c r="G3051" s="271"/>
    </row>
    <row r="3052" spans="1:7" ht="24" customHeight="1" x14ac:dyDescent="0.2">
      <c r="A3052" s="272" t="s">
        <v>602</v>
      </c>
      <c r="B3052" s="90" t="str">
        <f>Comitente</f>
        <v>SUBSECRETARIA DE ARQUITECTURA</v>
      </c>
      <c r="C3052" s="86"/>
      <c r="D3052" s="91"/>
      <c r="E3052" s="91"/>
      <c r="F3052" s="92"/>
      <c r="G3052" s="273"/>
    </row>
    <row r="3053" spans="1:7" ht="24" customHeight="1" x14ac:dyDescent="0.2">
      <c r="A3053" s="272" t="s">
        <v>603</v>
      </c>
      <c r="B3053" s="90">
        <f>Contratista</f>
        <v>0</v>
      </c>
      <c r="C3053" s="87"/>
      <c r="D3053" s="87"/>
      <c r="E3053" s="87"/>
      <c r="F3053" s="93"/>
      <c r="G3053" s="274"/>
    </row>
    <row r="3054" spans="1:7" ht="24" customHeight="1" x14ac:dyDescent="0.2">
      <c r="A3054" s="272" t="s">
        <v>24</v>
      </c>
      <c r="B3054" s="90" t="str">
        <f>Obra</f>
        <v>ESCUELA SECUNDARIA ULLUM</v>
      </c>
      <c r="C3054" s="87"/>
      <c r="D3054" s="87"/>
      <c r="E3054" s="87"/>
      <c r="F3054" s="93" t="s">
        <v>38</v>
      </c>
      <c r="G3054" s="275">
        <f>Fecha_Base</f>
        <v>0</v>
      </c>
    </row>
    <row r="3055" spans="1:7" ht="24" customHeight="1" x14ac:dyDescent="0.2">
      <c r="A3055" s="276" t="s">
        <v>601</v>
      </c>
      <c r="B3055" s="88" t="str">
        <f>Ubicación</f>
        <v>ULLUM - SAN JUAN</v>
      </c>
      <c r="C3055" s="88"/>
      <c r="D3055" s="94"/>
      <c r="E3055" s="95"/>
      <c r="G3055" s="277"/>
    </row>
    <row r="3056" spans="1:7" ht="24" customHeight="1" x14ac:dyDescent="0.2">
      <c r="A3056" s="276" t="s">
        <v>39</v>
      </c>
      <c r="B3056" s="97">
        <f>IFERROR(VALUE(LEFT(B3057,FIND(".",B3057)-1)),"")</f>
        <v>10</v>
      </c>
      <c r="C3056" s="89" t="str">
        <f>IFERROR(VLOOKUP(B3056,Tabla_CyP,2,FALSE),"")</f>
        <v xml:space="preserve"> CARPINTERÍAS</v>
      </c>
      <c r="E3056" s="95"/>
      <c r="G3056" s="277"/>
    </row>
    <row r="3057" spans="1:123" ht="24" customHeight="1" x14ac:dyDescent="0.2">
      <c r="A3057" s="276" t="s">
        <v>25</v>
      </c>
      <c r="B3057" s="98" t="str">
        <f>IFERROR(VLOOKUP(COUNTIF($A$1:A3057,"ANALISIS DE PRECIOS"),Tabla_NumeroItem,2,FALSE),"")</f>
        <v>10.1.1.6</v>
      </c>
      <c r="C3057" s="89" t="str">
        <f>IFERROR(VLOOKUP(B3057,Tabla_CyP,2,FALSE),"")</f>
        <v>P6</v>
      </c>
      <c r="D3057" s="94"/>
      <c r="E3057" s="95"/>
      <c r="F3057" s="93" t="s">
        <v>26</v>
      </c>
      <c r="G3057" s="278" t="str">
        <f>IFERROR(VLOOKUP(B3057,Tabla_CyP,4,FALSE),"")</f>
        <v>m2</v>
      </c>
    </row>
    <row r="3058" spans="1:123" ht="24" customHeight="1" x14ac:dyDescent="0.2">
      <c r="A3058" s="276"/>
      <c r="B3058" s="88"/>
      <c r="D3058" s="94"/>
      <c r="E3058" s="95"/>
      <c r="G3058" s="277"/>
    </row>
    <row r="3059" spans="1:123" ht="24" customHeight="1" x14ac:dyDescent="0.2">
      <c r="A3059" s="331" t="s">
        <v>507</v>
      </c>
      <c r="B3059" s="332"/>
      <c r="C3059" s="333" t="s">
        <v>0</v>
      </c>
      <c r="D3059" s="333" t="s">
        <v>27</v>
      </c>
      <c r="E3059" s="335" t="s">
        <v>28</v>
      </c>
      <c r="F3059" s="337" t="s">
        <v>29</v>
      </c>
      <c r="G3059" s="337" t="s">
        <v>30</v>
      </c>
    </row>
    <row r="3060" spans="1:123" s="94" customFormat="1" ht="24" customHeight="1" x14ac:dyDescent="0.2">
      <c r="A3060" s="99" t="s">
        <v>508</v>
      </c>
      <c r="B3060" s="99" t="s">
        <v>509</v>
      </c>
      <c r="C3060" s="334"/>
      <c r="D3060" s="334"/>
      <c r="E3060" s="336"/>
      <c r="F3060" s="338"/>
      <c r="G3060" s="338"/>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
      <c r="A3061" s="279"/>
      <c r="B3061" s="100"/>
      <c r="C3061" s="138" t="s">
        <v>604</v>
      </c>
      <c r="D3061" s="101"/>
      <c r="E3061" s="102"/>
      <c r="F3061" s="103"/>
      <c r="G3061" s="280"/>
    </row>
    <row r="3062" spans="1:123" s="224" customFormat="1" ht="24" customHeight="1" x14ac:dyDescent="0.2">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
      <c r="A3075" s="219" t="str">
        <f t="shared" si="916"/>
        <v/>
      </c>
      <c r="B3075" s="217" t="str">
        <f t="shared" si="919"/>
        <v/>
      </c>
      <c r="C3075" s="218"/>
      <c r="D3075" s="219" t="str">
        <f t="shared" si="917"/>
        <v/>
      </c>
      <c r="E3075" s="220"/>
      <c r="F3075" s="222">
        <f t="shared" si="918"/>
        <v>0</v>
      </c>
      <c r="G3075" s="281">
        <f t="shared" si="920"/>
        <v>0</v>
      </c>
    </row>
    <row r="3076" spans="1:7" ht="24" customHeight="1" x14ac:dyDescent="0.2">
      <c r="A3076" s="282"/>
      <c r="D3076" s="94"/>
      <c r="E3076" s="95"/>
      <c r="F3076" s="268" t="s">
        <v>31</v>
      </c>
      <c r="G3076" s="283">
        <f>SUBTOTAL(9,G3062:G3075)</f>
        <v>0</v>
      </c>
    </row>
    <row r="3077" spans="1:7" ht="24" customHeight="1" x14ac:dyDescent="0.2">
      <c r="A3077" s="282"/>
      <c r="C3077" s="104" t="s">
        <v>605</v>
      </c>
      <c r="D3077" s="94"/>
      <c r="E3077" s="95"/>
      <c r="G3077" s="284"/>
    </row>
    <row r="3078" spans="1:7" s="224" customFormat="1" ht="24" customHeight="1" x14ac:dyDescent="0.2">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
      <c r="A3085" s="219" t="str">
        <f t="shared" si="921"/>
        <v/>
      </c>
      <c r="B3085" s="217">
        <f t="shared" si="922"/>
        <v>0</v>
      </c>
      <c r="C3085" s="218"/>
      <c r="D3085" s="219" t="str">
        <f t="shared" si="923"/>
        <v/>
      </c>
      <c r="E3085" s="220"/>
      <c r="F3085" s="221">
        <f t="shared" si="924"/>
        <v>0</v>
      </c>
      <c r="G3085" s="281">
        <f t="shared" si="925"/>
        <v>0</v>
      </c>
    </row>
    <row r="3086" spans="1:7" ht="24" customHeight="1" x14ac:dyDescent="0.2">
      <c r="A3086" s="282"/>
      <c r="D3086" s="94"/>
      <c r="E3086" s="95"/>
      <c r="F3086" s="268" t="s">
        <v>32</v>
      </c>
      <c r="G3086" s="283">
        <f>SUBTOTAL(9,G3078:G3085)</f>
        <v>0</v>
      </c>
    </row>
    <row r="3087" spans="1:7" ht="24" customHeight="1" x14ac:dyDescent="0.2">
      <c r="A3087" s="282"/>
      <c r="C3087" s="104" t="s">
        <v>606</v>
      </c>
      <c r="D3087" s="94"/>
      <c r="E3087" s="95"/>
      <c r="G3087" s="284"/>
    </row>
    <row r="3088" spans="1:7" s="224" customFormat="1" ht="24" customHeight="1" x14ac:dyDescent="0.2">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
      <c r="A3096" s="219" t="str">
        <f t="shared" si="926"/>
        <v/>
      </c>
      <c r="B3096" s="217" t="str">
        <f t="shared" si="927"/>
        <v/>
      </c>
      <c r="C3096" s="218"/>
      <c r="D3096" s="219" t="str">
        <f t="shared" si="928"/>
        <v/>
      </c>
      <c r="E3096" s="220"/>
      <c r="F3096" s="221">
        <f t="shared" si="929"/>
        <v>0</v>
      </c>
      <c r="G3096" s="281">
        <f t="shared" si="930"/>
        <v>0</v>
      </c>
    </row>
    <row r="3097" spans="1:7" ht="24" customHeight="1" x14ac:dyDescent="0.2">
      <c r="A3097" s="285"/>
      <c r="B3097" s="94"/>
      <c r="D3097" s="94"/>
      <c r="E3097" s="95"/>
      <c r="F3097" s="268" t="s">
        <v>33</v>
      </c>
      <c r="G3097" s="283">
        <f>SUBTOTAL(9,G3088:G3096)</f>
        <v>0</v>
      </c>
    </row>
    <row r="3098" spans="1:7" ht="24" customHeight="1" x14ac:dyDescent="0.2">
      <c r="A3098" s="286"/>
      <c r="B3098" s="94"/>
      <c r="D3098" s="94"/>
      <c r="E3098" s="95"/>
      <c r="G3098" s="284"/>
    </row>
    <row r="3099" spans="1:7" ht="24" customHeight="1" x14ac:dyDescent="0.2">
      <c r="A3099" s="287" t="str">
        <f>B3057</f>
        <v>10.1.1.6</v>
      </c>
      <c r="B3099" s="288" t="str">
        <f>C3057</f>
        <v>P6</v>
      </c>
      <c r="C3099" s="101"/>
      <c r="D3099" s="101" t="s">
        <v>34</v>
      </c>
      <c r="E3099" s="102"/>
      <c r="F3099" s="290" t="s">
        <v>35</v>
      </c>
      <c r="G3099" s="289">
        <f>SUBTOTAL(9,G3062:G3098)</f>
        <v>0</v>
      </c>
    </row>
    <row r="3101" spans="1:7" ht="24" customHeight="1" x14ac:dyDescent="0.2">
      <c r="A3101" s="269" t="s">
        <v>37</v>
      </c>
      <c r="B3101" s="270"/>
      <c r="C3101" s="270"/>
      <c r="D3101" s="270"/>
      <c r="E3101" s="270"/>
      <c r="F3101" s="270"/>
      <c r="G3101" s="271"/>
    </row>
    <row r="3102" spans="1:7" ht="24" customHeight="1" x14ac:dyDescent="0.2">
      <c r="A3102" s="272" t="s">
        <v>602</v>
      </c>
      <c r="B3102" s="90" t="str">
        <f>Comitente</f>
        <v>SUBSECRETARIA DE ARQUITECTURA</v>
      </c>
      <c r="C3102" s="86"/>
      <c r="D3102" s="91"/>
      <c r="E3102" s="91"/>
      <c r="F3102" s="92"/>
      <c r="G3102" s="273"/>
    </row>
    <row r="3103" spans="1:7" ht="24" customHeight="1" x14ac:dyDescent="0.2">
      <c r="A3103" s="272" t="s">
        <v>603</v>
      </c>
      <c r="B3103" s="90">
        <f>Contratista</f>
        <v>0</v>
      </c>
      <c r="C3103" s="87"/>
      <c r="D3103" s="87"/>
      <c r="E3103" s="87"/>
      <c r="F3103" s="93"/>
      <c r="G3103" s="274"/>
    </row>
    <row r="3104" spans="1:7" ht="24" customHeight="1" x14ac:dyDescent="0.2">
      <c r="A3104" s="272" t="s">
        <v>24</v>
      </c>
      <c r="B3104" s="90" t="str">
        <f>Obra</f>
        <v>ESCUELA SECUNDARIA ULLUM</v>
      </c>
      <c r="C3104" s="87"/>
      <c r="D3104" s="87"/>
      <c r="E3104" s="87"/>
      <c r="F3104" s="93" t="s">
        <v>38</v>
      </c>
      <c r="G3104" s="275">
        <f>Fecha_Base</f>
        <v>0</v>
      </c>
    </row>
    <row r="3105" spans="1:123" ht="24" customHeight="1" x14ac:dyDescent="0.2">
      <c r="A3105" s="276" t="s">
        <v>601</v>
      </c>
      <c r="B3105" s="88" t="str">
        <f>Ubicación</f>
        <v>ULLUM - SAN JUAN</v>
      </c>
      <c r="C3105" s="88"/>
      <c r="D3105" s="94"/>
      <c r="E3105" s="95"/>
      <c r="G3105" s="277"/>
    </row>
    <row r="3106" spans="1:123" ht="24" customHeight="1" x14ac:dyDescent="0.2">
      <c r="A3106" s="276" t="s">
        <v>39</v>
      </c>
      <c r="B3106" s="97">
        <f>IFERROR(VALUE(LEFT(B3107,FIND(".",B3107)-1)),"")</f>
        <v>10</v>
      </c>
      <c r="C3106" s="89" t="str">
        <f>IFERROR(VLOOKUP(B3106,Tabla_CyP,2,FALSE),"")</f>
        <v xml:space="preserve"> CARPINTERÍAS</v>
      </c>
      <c r="E3106" s="95"/>
      <c r="G3106" s="277"/>
    </row>
    <row r="3107" spans="1:123" ht="24" customHeight="1" x14ac:dyDescent="0.2">
      <c r="A3107" s="276" t="s">
        <v>25</v>
      </c>
      <c r="B3107" s="98" t="str">
        <f>IFERROR(VLOOKUP(COUNTIF($A$1:A3107,"ANALISIS DE PRECIOS"),Tabla_NumeroItem,2,FALSE),"")</f>
        <v>10.1.1.7</v>
      </c>
      <c r="C3107" s="89" t="str">
        <f>IFERROR(VLOOKUP(B3107,Tabla_CyP,2,FALSE),"")</f>
        <v>P7</v>
      </c>
      <c r="D3107" s="94"/>
      <c r="E3107" s="95"/>
      <c r="F3107" s="93" t="s">
        <v>26</v>
      </c>
      <c r="G3107" s="278" t="str">
        <f>IFERROR(VLOOKUP(B3107,Tabla_CyP,4,FALSE),"")</f>
        <v>m2</v>
      </c>
    </row>
    <row r="3108" spans="1:123" ht="24" customHeight="1" x14ac:dyDescent="0.2">
      <c r="A3108" s="276"/>
      <c r="B3108" s="88"/>
      <c r="D3108" s="94"/>
      <c r="E3108" s="95"/>
      <c r="G3108" s="277"/>
    </row>
    <row r="3109" spans="1:123" ht="24" customHeight="1" x14ac:dyDescent="0.2">
      <c r="A3109" s="331" t="s">
        <v>507</v>
      </c>
      <c r="B3109" s="332"/>
      <c r="C3109" s="333" t="s">
        <v>0</v>
      </c>
      <c r="D3109" s="333" t="s">
        <v>27</v>
      </c>
      <c r="E3109" s="335" t="s">
        <v>28</v>
      </c>
      <c r="F3109" s="337" t="s">
        <v>29</v>
      </c>
      <c r="G3109" s="337" t="s">
        <v>30</v>
      </c>
    </row>
    <row r="3110" spans="1:123" s="94" customFormat="1" ht="24" customHeight="1" x14ac:dyDescent="0.2">
      <c r="A3110" s="99" t="s">
        <v>508</v>
      </c>
      <c r="B3110" s="99" t="s">
        <v>509</v>
      </c>
      <c r="C3110" s="334"/>
      <c r="D3110" s="334"/>
      <c r="E3110" s="336"/>
      <c r="F3110" s="338"/>
      <c r="G3110" s="338"/>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
      <c r="A3111" s="279"/>
      <c r="B3111" s="100"/>
      <c r="C3111" s="138" t="s">
        <v>604</v>
      </c>
      <c r="D3111" s="101"/>
      <c r="E3111" s="102"/>
      <c r="F3111" s="103"/>
      <c r="G3111" s="280"/>
    </row>
    <row r="3112" spans="1:123" s="224" customFormat="1" ht="24" customHeight="1" x14ac:dyDescent="0.2">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
      <c r="A3125" s="219" t="str">
        <f t="shared" si="931"/>
        <v/>
      </c>
      <c r="B3125" s="217" t="str">
        <f t="shared" si="934"/>
        <v/>
      </c>
      <c r="C3125" s="218"/>
      <c r="D3125" s="219" t="str">
        <f t="shared" si="932"/>
        <v/>
      </c>
      <c r="E3125" s="220"/>
      <c r="F3125" s="222">
        <f t="shared" si="933"/>
        <v>0</v>
      </c>
      <c r="G3125" s="281">
        <f t="shared" si="935"/>
        <v>0</v>
      </c>
    </row>
    <row r="3126" spans="1:7" ht="24" customHeight="1" x14ac:dyDescent="0.2">
      <c r="A3126" s="282"/>
      <c r="D3126" s="94"/>
      <c r="E3126" s="95"/>
      <c r="F3126" s="268" t="s">
        <v>31</v>
      </c>
      <c r="G3126" s="283">
        <f>SUBTOTAL(9,G3112:G3125)</f>
        <v>0</v>
      </c>
    </row>
    <row r="3127" spans="1:7" ht="24" customHeight="1" x14ac:dyDescent="0.2">
      <c r="A3127" s="282"/>
      <c r="C3127" s="104" t="s">
        <v>605</v>
      </c>
      <c r="D3127" s="94"/>
      <c r="E3127" s="95"/>
      <c r="G3127" s="284"/>
    </row>
    <row r="3128" spans="1:7" s="224" customFormat="1" ht="24" customHeight="1" x14ac:dyDescent="0.2">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
      <c r="A3135" s="219" t="str">
        <f t="shared" si="936"/>
        <v/>
      </c>
      <c r="B3135" s="217">
        <f t="shared" si="937"/>
        <v>0</v>
      </c>
      <c r="C3135" s="218"/>
      <c r="D3135" s="219" t="str">
        <f t="shared" si="938"/>
        <v/>
      </c>
      <c r="E3135" s="220"/>
      <c r="F3135" s="221">
        <f t="shared" si="939"/>
        <v>0</v>
      </c>
      <c r="G3135" s="281">
        <f t="shared" si="940"/>
        <v>0</v>
      </c>
    </row>
    <row r="3136" spans="1:7" ht="24" customHeight="1" x14ac:dyDescent="0.2">
      <c r="A3136" s="282"/>
      <c r="D3136" s="94"/>
      <c r="E3136" s="95"/>
      <c r="F3136" s="268" t="s">
        <v>32</v>
      </c>
      <c r="G3136" s="283">
        <f>SUBTOTAL(9,G3128:G3135)</f>
        <v>0</v>
      </c>
    </row>
    <row r="3137" spans="1:7" ht="24" customHeight="1" x14ac:dyDescent="0.2">
      <c r="A3137" s="282"/>
      <c r="C3137" s="104" t="s">
        <v>606</v>
      </c>
      <c r="D3137" s="94"/>
      <c r="E3137" s="95"/>
      <c r="G3137" s="284"/>
    </row>
    <row r="3138" spans="1:7" s="224" customFormat="1" ht="24" customHeight="1" x14ac:dyDescent="0.2">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
      <c r="A3146" s="219" t="str">
        <f t="shared" si="941"/>
        <v/>
      </c>
      <c r="B3146" s="217" t="str">
        <f t="shared" si="942"/>
        <v/>
      </c>
      <c r="C3146" s="218"/>
      <c r="D3146" s="219" t="str">
        <f t="shared" si="943"/>
        <v/>
      </c>
      <c r="E3146" s="220"/>
      <c r="F3146" s="221">
        <f t="shared" si="944"/>
        <v>0</v>
      </c>
      <c r="G3146" s="281">
        <f t="shared" si="945"/>
        <v>0</v>
      </c>
    </row>
    <row r="3147" spans="1:7" ht="24" customHeight="1" x14ac:dyDescent="0.2">
      <c r="A3147" s="285"/>
      <c r="B3147" s="94"/>
      <c r="D3147" s="94"/>
      <c r="E3147" s="95"/>
      <c r="F3147" s="268" t="s">
        <v>33</v>
      </c>
      <c r="G3147" s="283">
        <f>SUBTOTAL(9,G3138:G3146)</f>
        <v>0</v>
      </c>
    </row>
    <row r="3148" spans="1:7" ht="24" customHeight="1" x14ac:dyDescent="0.2">
      <c r="A3148" s="286"/>
      <c r="B3148" s="94"/>
      <c r="D3148" s="94"/>
      <c r="E3148" s="95"/>
      <c r="G3148" s="284"/>
    </row>
    <row r="3149" spans="1:7" ht="24" customHeight="1" x14ac:dyDescent="0.2">
      <c r="A3149" s="287" t="str">
        <f>B3107</f>
        <v>10.1.1.7</v>
      </c>
      <c r="B3149" s="288" t="str">
        <f>C3107</f>
        <v>P7</v>
      </c>
      <c r="C3149" s="101"/>
      <c r="D3149" s="101" t="s">
        <v>34</v>
      </c>
      <c r="E3149" s="102"/>
      <c r="F3149" s="290" t="s">
        <v>35</v>
      </c>
      <c r="G3149" s="289">
        <f>SUBTOTAL(9,G3112:G3148)</f>
        <v>0</v>
      </c>
    </row>
    <row r="3151" spans="1:7" ht="24" customHeight="1" x14ac:dyDescent="0.2">
      <c r="A3151" s="269" t="s">
        <v>37</v>
      </c>
      <c r="B3151" s="270"/>
      <c r="C3151" s="270"/>
      <c r="D3151" s="270"/>
      <c r="E3151" s="270"/>
      <c r="F3151" s="270"/>
      <c r="G3151" s="271"/>
    </row>
    <row r="3152" spans="1:7" ht="24" customHeight="1" x14ac:dyDescent="0.2">
      <c r="A3152" s="272" t="s">
        <v>602</v>
      </c>
      <c r="B3152" s="90" t="str">
        <f>Comitente</f>
        <v>SUBSECRETARIA DE ARQUITECTURA</v>
      </c>
      <c r="C3152" s="86"/>
      <c r="D3152" s="91"/>
      <c r="E3152" s="91"/>
      <c r="F3152" s="92"/>
      <c r="G3152" s="273"/>
    </row>
    <row r="3153" spans="1:123" ht="24" customHeight="1" x14ac:dyDescent="0.2">
      <c r="A3153" s="272" t="s">
        <v>603</v>
      </c>
      <c r="B3153" s="90">
        <f>Contratista</f>
        <v>0</v>
      </c>
      <c r="C3153" s="87"/>
      <c r="D3153" s="87"/>
      <c r="E3153" s="87"/>
      <c r="F3153" s="93"/>
      <c r="G3153" s="274"/>
    </row>
    <row r="3154" spans="1:123" ht="24" customHeight="1" x14ac:dyDescent="0.2">
      <c r="A3154" s="272" t="s">
        <v>24</v>
      </c>
      <c r="B3154" s="90" t="str">
        <f>Obra</f>
        <v>ESCUELA SECUNDARIA ULLUM</v>
      </c>
      <c r="C3154" s="87"/>
      <c r="D3154" s="87"/>
      <c r="E3154" s="87"/>
      <c r="F3154" s="93" t="s">
        <v>38</v>
      </c>
      <c r="G3154" s="275">
        <f>Fecha_Base</f>
        <v>0</v>
      </c>
    </row>
    <row r="3155" spans="1:123" ht="24" customHeight="1" x14ac:dyDescent="0.2">
      <c r="A3155" s="276" t="s">
        <v>601</v>
      </c>
      <c r="B3155" s="88" t="str">
        <f>Ubicación</f>
        <v>ULLUM - SAN JUAN</v>
      </c>
      <c r="C3155" s="88"/>
      <c r="D3155" s="94"/>
      <c r="E3155" s="95"/>
      <c r="G3155" s="277"/>
    </row>
    <row r="3156" spans="1:123" ht="24" customHeight="1" x14ac:dyDescent="0.2">
      <c r="A3156" s="276" t="s">
        <v>39</v>
      </c>
      <c r="B3156" s="97">
        <f>IFERROR(VALUE(LEFT(B3157,FIND(".",B3157)-1)),"")</f>
        <v>10</v>
      </c>
      <c r="C3156" s="89" t="str">
        <f>IFERROR(VLOOKUP(B3156,Tabla_CyP,2,FALSE),"")</f>
        <v xml:space="preserve"> CARPINTERÍAS</v>
      </c>
      <c r="E3156" s="95"/>
      <c r="G3156" s="277"/>
    </row>
    <row r="3157" spans="1:123" ht="24" customHeight="1" x14ac:dyDescent="0.2">
      <c r="A3157" s="276" t="s">
        <v>25</v>
      </c>
      <c r="B3157" s="98" t="str">
        <f>IFERROR(VLOOKUP(COUNTIF($A$1:A3157,"ANALISIS DE PRECIOS"),Tabla_NumeroItem,2,FALSE),"")</f>
        <v>10.1.1.8</v>
      </c>
      <c r="C3157" s="89" t="str">
        <f>IFERROR(VLOOKUP(B3157,Tabla_CyP,2,FALSE),"")</f>
        <v>P8</v>
      </c>
      <c r="D3157" s="94"/>
      <c r="E3157" s="95"/>
      <c r="F3157" s="93" t="s">
        <v>26</v>
      </c>
      <c r="G3157" s="278" t="str">
        <f>IFERROR(VLOOKUP(B3157,Tabla_CyP,4,FALSE),"")</f>
        <v>m2</v>
      </c>
    </row>
    <row r="3158" spans="1:123" ht="24" customHeight="1" x14ac:dyDescent="0.2">
      <c r="A3158" s="276"/>
      <c r="B3158" s="88"/>
      <c r="D3158" s="94"/>
      <c r="E3158" s="95"/>
      <c r="G3158" s="277"/>
    </row>
    <row r="3159" spans="1:123" ht="24" customHeight="1" x14ac:dyDescent="0.2">
      <c r="A3159" s="331" t="s">
        <v>507</v>
      </c>
      <c r="B3159" s="332"/>
      <c r="C3159" s="333" t="s">
        <v>0</v>
      </c>
      <c r="D3159" s="333" t="s">
        <v>27</v>
      </c>
      <c r="E3159" s="335" t="s">
        <v>28</v>
      </c>
      <c r="F3159" s="337" t="s">
        <v>29</v>
      </c>
      <c r="G3159" s="337" t="s">
        <v>30</v>
      </c>
    </row>
    <row r="3160" spans="1:123" s="94" customFormat="1" ht="24" customHeight="1" x14ac:dyDescent="0.2">
      <c r="A3160" s="99" t="s">
        <v>508</v>
      </c>
      <c r="B3160" s="99" t="s">
        <v>509</v>
      </c>
      <c r="C3160" s="334"/>
      <c r="D3160" s="334"/>
      <c r="E3160" s="336"/>
      <c r="F3160" s="338"/>
      <c r="G3160" s="338"/>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
      <c r="A3161" s="279"/>
      <c r="B3161" s="100"/>
      <c r="C3161" s="138" t="s">
        <v>604</v>
      </c>
      <c r="D3161" s="101"/>
      <c r="E3161" s="102"/>
      <c r="F3161" s="103"/>
      <c r="G3161" s="280"/>
    </row>
    <row r="3162" spans="1:123" s="224" customFormat="1" ht="24" customHeight="1" x14ac:dyDescent="0.2">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
      <c r="A3175" s="219" t="str">
        <f t="shared" si="946"/>
        <v/>
      </c>
      <c r="B3175" s="217" t="str">
        <f t="shared" si="949"/>
        <v/>
      </c>
      <c r="C3175" s="218"/>
      <c r="D3175" s="219" t="str">
        <f t="shared" si="947"/>
        <v/>
      </c>
      <c r="E3175" s="220"/>
      <c r="F3175" s="222">
        <f t="shared" si="948"/>
        <v>0</v>
      </c>
      <c r="G3175" s="281">
        <f t="shared" si="950"/>
        <v>0</v>
      </c>
    </row>
    <row r="3176" spans="1:7" ht="24" customHeight="1" x14ac:dyDescent="0.2">
      <c r="A3176" s="282"/>
      <c r="D3176" s="94"/>
      <c r="E3176" s="95"/>
      <c r="F3176" s="268" t="s">
        <v>31</v>
      </c>
      <c r="G3176" s="283">
        <f>SUBTOTAL(9,G3162:G3175)</f>
        <v>0</v>
      </c>
    </row>
    <row r="3177" spans="1:7" ht="24" customHeight="1" x14ac:dyDescent="0.2">
      <c r="A3177" s="282"/>
      <c r="C3177" s="104" t="s">
        <v>605</v>
      </c>
      <c r="D3177" s="94"/>
      <c r="E3177" s="95"/>
      <c r="G3177" s="284"/>
    </row>
    <row r="3178" spans="1:7" s="224" customFormat="1" ht="24" customHeight="1" x14ac:dyDescent="0.2">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
      <c r="A3185" s="219" t="str">
        <f t="shared" si="951"/>
        <v/>
      </c>
      <c r="B3185" s="217">
        <f t="shared" si="952"/>
        <v>0</v>
      </c>
      <c r="C3185" s="218"/>
      <c r="D3185" s="219" t="str">
        <f t="shared" si="953"/>
        <v/>
      </c>
      <c r="E3185" s="220"/>
      <c r="F3185" s="221">
        <f t="shared" si="954"/>
        <v>0</v>
      </c>
      <c r="G3185" s="281">
        <f t="shared" si="955"/>
        <v>0</v>
      </c>
    </row>
    <row r="3186" spans="1:7" ht="24" customHeight="1" x14ac:dyDescent="0.2">
      <c r="A3186" s="282"/>
      <c r="D3186" s="94"/>
      <c r="E3186" s="95"/>
      <c r="F3186" s="268" t="s">
        <v>32</v>
      </c>
      <c r="G3186" s="283">
        <f>SUBTOTAL(9,G3178:G3185)</f>
        <v>0</v>
      </c>
    </row>
    <row r="3187" spans="1:7" ht="24" customHeight="1" x14ac:dyDescent="0.2">
      <c r="A3187" s="282"/>
      <c r="C3187" s="104" t="s">
        <v>606</v>
      </c>
      <c r="D3187" s="94"/>
      <c r="E3187" s="95"/>
      <c r="G3187" s="284"/>
    </row>
    <row r="3188" spans="1:7" s="224" customFormat="1" ht="24" customHeight="1" x14ac:dyDescent="0.2">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
      <c r="A3196" s="219" t="str">
        <f t="shared" si="956"/>
        <v/>
      </c>
      <c r="B3196" s="217" t="str">
        <f t="shared" si="957"/>
        <v/>
      </c>
      <c r="C3196" s="218"/>
      <c r="D3196" s="219" t="str">
        <f t="shared" si="958"/>
        <v/>
      </c>
      <c r="E3196" s="220"/>
      <c r="F3196" s="221">
        <f t="shared" si="959"/>
        <v>0</v>
      </c>
      <c r="G3196" s="281">
        <f t="shared" si="960"/>
        <v>0</v>
      </c>
    </row>
    <row r="3197" spans="1:7" ht="24" customHeight="1" x14ac:dyDescent="0.2">
      <c r="A3197" s="285"/>
      <c r="B3197" s="94"/>
      <c r="D3197" s="94"/>
      <c r="E3197" s="95"/>
      <c r="F3197" s="268" t="s">
        <v>33</v>
      </c>
      <c r="G3197" s="283">
        <f>SUBTOTAL(9,G3188:G3196)</f>
        <v>0</v>
      </c>
    </row>
    <row r="3198" spans="1:7" ht="24" customHeight="1" x14ac:dyDescent="0.2">
      <c r="A3198" s="286"/>
      <c r="B3198" s="94"/>
      <c r="D3198" s="94"/>
      <c r="E3198" s="95"/>
      <c r="G3198" s="284"/>
    </row>
    <row r="3199" spans="1:7" ht="24" customHeight="1" x14ac:dyDescent="0.2">
      <c r="A3199" s="287" t="str">
        <f>B3157</f>
        <v>10.1.1.8</v>
      </c>
      <c r="B3199" s="288" t="str">
        <f>C3157</f>
        <v>P8</v>
      </c>
      <c r="C3199" s="101"/>
      <c r="D3199" s="101" t="s">
        <v>34</v>
      </c>
      <c r="E3199" s="102"/>
      <c r="F3199" s="290" t="s">
        <v>35</v>
      </c>
      <c r="G3199" s="289">
        <f>SUBTOTAL(9,G3162:G3198)</f>
        <v>0</v>
      </c>
    </row>
    <row r="3201" spans="1:123" ht="24" customHeight="1" x14ac:dyDescent="0.2">
      <c r="A3201" s="269" t="s">
        <v>37</v>
      </c>
      <c r="B3201" s="270"/>
      <c r="C3201" s="270"/>
      <c r="D3201" s="270"/>
      <c r="E3201" s="270"/>
      <c r="F3201" s="270"/>
      <c r="G3201" s="271"/>
    </row>
    <row r="3202" spans="1:123" ht="24" customHeight="1" x14ac:dyDescent="0.2">
      <c r="A3202" s="272" t="s">
        <v>602</v>
      </c>
      <c r="B3202" s="90" t="str">
        <f>Comitente</f>
        <v>SUBSECRETARIA DE ARQUITECTURA</v>
      </c>
      <c r="C3202" s="86"/>
      <c r="D3202" s="91"/>
      <c r="E3202" s="91"/>
      <c r="F3202" s="92"/>
      <c r="G3202" s="273"/>
    </row>
    <row r="3203" spans="1:123" ht="24" customHeight="1" x14ac:dyDescent="0.2">
      <c r="A3203" s="272" t="s">
        <v>603</v>
      </c>
      <c r="B3203" s="90">
        <f>Contratista</f>
        <v>0</v>
      </c>
      <c r="C3203" s="87"/>
      <c r="D3203" s="87"/>
      <c r="E3203" s="87"/>
      <c r="F3203" s="93"/>
      <c r="G3203" s="274"/>
    </row>
    <row r="3204" spans="1:123" ht="24" customHeight="1" x14ac:dyDescent="0.2">
      <c r="A3204" s="272" t="s">
        <v>24</v>
      </c>
      <c r="B3204" s="90" t="str">
        <f>Obra</f>
        <v>ESCUELA SECUNDARIA ULLUM</v>
      </c>
      <c r="C3204" s="87"/>
      <c r="D3204" s="87"/>
      <c r="E3204" s="87"/>
      <c r="F3204" s="93" t="s">
        <v>38</v>
      </c>
      <c r="G3204" s="275">
        <f>Fecha_Base</f>
        <v>0</v>
      </c>
    </row>
    <row r="3205" spans="1:123" ht="24" customHeight="1" x14ac:dyDescent="0.2">
      <c r="A3205" s="276" t="s">
        <v>601</v>
      </c>
      <c r="B3205" s="88" t="str">
        <f>Ubicación</f>
        <v>ULLUM - SAN JUAN</v>
      </c>
      <c r="C3205" s="88"/>
      <c r="D3205" s="94"/>
      <c r="E3205" s="95"/>
      <c r="G3205" s="277"/>
    </row>
    <row r="3206" spans="1:123" ht="24" customHeight="1" x14ac:dyDescent="0.2">
      <c r="A3206" s="276" t="s">
        <v>39</v>
      </c>
      <c r="B3206" s="97">
        <f>IFERROR(VALUE(LEFT(B3207,FIND(".",B3207)-1)),"")</f>
        <v>10</v>
      </c>
      <c r="C3206" s="89" t="str">
        <f>IFERROR(VLOOKUP(B3206,Tabla_CyP,2,FALSE),"")</f>
        <v xml:space="preserve"> CARPINTERÍAS</v>
      </c>
      <c r="E3206" s="95"/>
      <c r="G3206" s="277"/>
    </row>
    <row r="3207" spans="1:123" ht="24" customHeight="1" x14ac:dyDescent="0.2">
      <c r="A3207" s="276" t="s">
        <v>25</v>
      </c>
      <c r="B3207" s="98" t="str">
        <f>IFERROR(VLOOKUP(COUNTIF($A$1:A3207,"ANALISIS DE PRECIOS"),Tabla_NumeroItem,2,FALSE),"")</f>
        <v>10.1.1.9</v>
      </c>
      <c r="C3207" s="89" t="str">
        <f>IFERROR(VLOOKUP(B3207,Tabla_CyP,2,FALSE),"")</f>
        <v>P9</v>
      </c>
      <c r="D3207" s="94"/>
      <c r="E3207" s="95"/>
      <c r="F3207" s="93" t="s">
        <v>26</v>
      </c>
      <c r="G3207" s="278" t="str">
        <f>IFERROR(VLOOKUP(B3207,Tabla_CyP,4,FALSE),"")</f>
        <v>m2</v>
      </c>
    </row>
    <row r="3208" spans="1:123" ht="24" customHeight="1" x14ac:dyDescent="0.2">
      <c r="A3208" s="276"/>
      <c r="B3208" s="88"/>
      <c r="D3208" s="94"/>
      <c r="E3208" s="95"/>
      <c r="G3208" s="277"/>
    </row>
    <row r="3209" spans="1:123" ht="24" customHeight="1" x14ac:dyDescent="0.2">
      <c r="A3209" s="331" t="s">
        <v>507</v>
      </c>
      <c r="B3209" s="332"/>
      <c r="C3209" s="333" t="s">
        <v>0</v>
      </c>
      <c r="D3209" s="333" t="s">
        <v>27</v>
      </c>
      <c r="E3209" s="335" t="s">
        <v>28</v>
      </c>
      <c r="F3209" s="337" t="s">
        <v>29</v>
      </c>
      <c r="G3209" s="337" t="s">
        <v>30</v>
      </c>
    </row>
    <row r="3210" spans="1:123" s="94" customFormat="1" ht="24" customHeight="1" x14ac:dyDescent="0.2">
      <c r="A3210" s="99" t="s">
        <v>508</v>
      </c>
      <c r="B3210" s="99" t="s">
        <v>509</v>
      </c>
      <c r="C3210" s="334"/>
      <c r="D3210" s="334"/>
      <c r="E3210" s="336"/>
      <c r="F3210" s="338"/>
      <c r="G3210" s="338"/>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
      <c r="A3211" s="279"/>
      <c r="B3211" s="100"/>
      <c r="C3211" s="138" t="s">
        <v>604</v>
      </c>
      <c r="D3211" s="101"/>
      <c r="E3211" s="102"/>
      <c r="F3211" s="103"/>
      <c r="G3211" s="280"/>
    </row>
    <row r="3212" spans="1:123" s="224" customFormat="1" ht="24" customHeight="1" x14ac:dyDescent="0.2">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
      <c r="A3225" s="219" t="str">
        <f t="shared" si="961"/>
        <v/>
      </c>
      <c r="B3225" s="217" t="str">
        <f t="shared" si="964"/>
        <v/>
      </c>
      <c r="C3225" s="218"/>
      <c r="D3225" s="219" t="str">
        <f t="shared" si="962"/>
        <v/>
      </c>
      <c r="E3225" s="220"/>
      <c r="F3225" s="222">
        <f t="shared" si="963"/>
        <v>0</v>
      </c>
      <c r="G3225" s="281">
        <f t="shared" si="965"/>
        <v>0</v>
      </c>
    </row>
    <row r="3226" spans="1:7" ht="24" customHeight="1" x14ac:dyDescent="0.2">
      <c r="A3226" s="282"/>
      <c r="D3226" s="94"/>
      <c r="E3226" s="95"/>
      <c r="F3226" s="268" t="s">
        <v>31</v>
      </c>
      <c r="G3226" s="283">
        <f>SUBTOTAL(9,G3212:G3225)</f>
        <v>0</v>
      </c>
    </row>
    <row r="3227" spans="1:7" ht="24" customHeight="1" x14ac:dyDescent="0.2">
      <c r="A3227" s="282"/>
      <c r="C3227" s="104" t="s">
        <v>605</v>
      </c>
      <c r="D3227" s="94"/>
      <c r="E3227" s="95"/>
      <c r="G3227" s="284"/>
    </row>
    <row r="3228" spans="1:7" s="224" customFormat="1" ht="24" customHeight="1" x14ac:dyDescent="0.2">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
      <c r="A3235" s="219" t="str">
        <f t="shared" si="966"/>
        <v/>
      </c>
      <c r="B3235" s="217">
        <f t="shared" si="967"/>
        <v>0</v>
      </c>
      <c r="C3235" s="218"/>
      <c r="D3235" s="219" t="str">
        <f t="shared" si="968"/>
        <v/>
      </c>
      <c r="E3235" s="220"/>
      <c r="F3235" s="221">
        <f t="shared" si="969"/>
        <v>0</v>
      </c>
      <c r="G3235" s="281">
        <f t="shared" si="970"/>
        <v>0</v>
      </c>
    </row>
    <row r="3236" spans="1:7" ht="24" customHeight="1" x14ac:dyDescent="0.2">
      <c r="A3236" s="282"/>
      <c r="D3236" s="94"/>
      <c r="E3236" s="95"/>
      <c r="F3236" s="268" t="s">
        <v>32</v>
      </c>
      <c r="G3236" s="283">
        <f>SUBTOTAL(9,G3228:G3235)</f>
        <v>0</v>
      </c>
    </row>
    <row r="3237" spans="1:7" ht="24" customHeight="1" x14ac:dyDescent="0.2">
      <c r="A3237" s="282"/>
      <c r="C3237" s="104" t="s">
        <v>606</v>
      </c>
      <c r="D3237" s="94"/>
      <c r="E3237" s="95"/>
      <c r="G3237" s="284"/>
    </row>
    <row r="3238" spans="1:7" s="224" customFormat="1" ht="24" customHeight="1" x14ac:dyDescent="0.2">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
      <c r="A3246" s="219" t="str">
        <f t="shared" si="971"/>
        <v/>
      </c>
      <c r="B3246" s="217" t="str">
        <f t="shared" si="972"/>
        <v/>
      </c>
      <c r="C3246" s="218"/>
      <c r="D3246" s="219" t="str">
        <f t="shared" si="973"/>
        <v/>
      </c>
      <c r="E3246" s="220"/>
      <c r="F3246" s="221">
        <f t="shared" si="974"/>
        <v>0</v>
      </c>
      <c r="G3246" s="281">
        <f t="shared" si="975"/>
        <v>0</v>
      </c>
    </row>
    <row r="3247" spans="1:7" ht="24" customHeight="1" x14ac:dyDescent="0.2">
      <c r="A3247" s="285"/>
      <c r="B3247" s="94"/>
      <c r="D3247" s="94"/>
      <c r="E3247" s="95"/>
      <c r="F3247" s="268" t="s">
        <v>33</v>
      </c>
      <c r="G3247" s="283">
        <f>SUBTOTAL(9,G3238:G3246)</f>
        <v>0</v>
      </c>
    </row>
    <row r="3248" spans="1:7" ht="24" customHeight="1" x14ac:dyDescent="0.2">
      <c r="A3248" s="286"/>
      <c r="B3248" s="94"/>
      <c r="D3248" s="94"/>
      <c r="E3248" s="95"/>
      <c r="G3248" s="284"/>
    </row>
    <row r="3249" spans="1:123" ht="24" customHeight="1" x14ac:dyDescent="0.2">
      <c r="A3249" s="287" t="str">
        <f>B3207</f>
        <v>10.1.1.9</v>
      </c>
      <c r="B3249" s="288" t="str">
        <f>C3207</f>
        <v>P9</v>
      </c>
      <c r="C3249" s="101"/>
      <c r="D3249" s="101" t="s">
        <v>34</v>
      </c>
      <c r="E3249" s="102"/>
      <c r="F3249" s="290" t="s">
        <v>35</v>
      </c>
      <c r="G3249" s="289">
        <f>SUBTOTAL(9,G3212:G3248)</f>
        <v>0</v>
      </c>
    </row>
    <row r="3251" spans="1:123" ht="24" customHeight="1" x14ac:dyDescent="0.2">
      <c r="A3251" s="269" t="s">
        <v>37</v>
      </c>
      <c r="B3251" s="270"/>
      <c r="C3251" s="270"/>
      <c r="D3251" s="270"/>
      <c r="E3251" s="270"/>
      <c r="F3251" s="270"/>
      <c r="G3251" s="271"/>
    </row>
    <row r="3252" spans="1:123" ht="24" customHeight="1" x14ac:dyDescent="0.2">
      <c r="A3252" s="272" t="s">
        <v>602</v>
      </c>
      <c r="B3252" s="90" t="str">
        <f>Comitente</f>
        <v>SUBSECRETARIA DE ARQUITECTURA</v>
      </c>
      <c r="C3252" s="86"/>
      <c r="D3252" s="91"/>
      <c r="E3252" s="91"/>
      <c r="F3252" s="92"/>
      <c r="G3252" s="273"/>
    </row>
    <row r="3253" spans="1:123" ht="24" customHeight="1" x14ac:dyDescent="0.2">
      <c r="A3253" s="272" t="s">
        <v>603</v>
      </c>
      <c r="B3253" s="90">
        <f>Contratista</f>
        <v>0</v>
      </c>
      <c r="C3253" s="87"/>
      <c r="D3253" s="87"/>
      <c r="E3253" s="87"/>
      <c r="F3253" s="93"/>
      <c r="G3253" s="274"/>
    </row>
    <row r="3254" spans="1:123" ht="24" customHeight="1" x14ac:dyDescent="0.2">
      <c r="A3254" s="272" t="s">
        <v>24</v>
      </c>
      <c r="B3254" s="90" t="str">
        <f>Obra</f>
        <v>ESCUELA SECUNDARIA ULLUM</v>
      </c>
      <c r="C3254" s="87"/>
      <c r="D3254" s="87"/>
      <c r="E3254" s="87"/>
      <c r="F3254" s="93" t="s">
        <v>38</v>
      </c>
      <c r="G3254" s="275">
        <f>Fecha_Base</f>
        <v>0</v>
      </c>
    </row>
    <row r="3255" spans="1:123" ht="24" customHeight="1" x14ac:dyDescent="0.2">
      <c r="A3255" s="276" t="s">
        <v>601</v>
      </c>
      <c r="B3255" s="88" t="str">
        <f>Ubicación</f>
        <v>ULLUM - SAN JUAN</v>
      </c>
      <c r="C3255" s="88"/>
      <c r="D3255" s="94"/>
      <c r="E3255" s="95"/>
      <c r="G3255" s="277"/>
    </row>
    <row r="3256" spans="1:123" ht="24" customHeight="1" x14ac:dyDescent="0.2">
      <c r="A3256" s="276" t="s">
        <v>39</v>
      </c>
      <c r="B3256" s="97">
        <f>IFERROR(VALUE(LEFT(B3257,FIND(".",B3257)-1)),"")</f>
        <v>10</v>
      </c>
      <c r="C3256" s="89" t="str">
        <f>IFERROR(VLOOKUP(B3256,Tabla_CyP,2,FALSE),"")</f>
        <v xml:space="preserve"> CARPINTERÍAS</v>
      </c>
      <c r="E3256" s="95"/>
      <c r="G3256" s="277"/>
    </row>
    <row r="3257" spans="1:123" ht="24" customHeight="1" x14ac:dyDescent="0.2">
      <c r="A3257" s="276" t="s">
        <v>25</v>
      </c>
      <c r="B3257" s="98" t="str">
        <f>IFERROR(VLOOKUP(COUNTIF($A$1:A3257,"ANALISIS DE PRECIOS"),Tabla_NumeroItem,2,FALSE),"")</f>
        <v>10.1.1.10</v>
      </c>
      <c r="C3257" s="89" t="str">
        <f>IFERROR(VLOOKUP(B3257,Tabla_CyP,2,FALSE),"")</f>
        <v>P10</v>
      </c>
      <c r="D3257" s="94"/>
      <c r="E3257" s="95"/>
      <c r="F3257" s="93" t="s">
        <v>26</v>
      </c>
      <c r="G3257" s="278" t="str">
        <f>IFERROR(VLOOKUP(B3257,Tabla_CyP,4,FALSE),"")</f>
        <v>m2</v>
      </c>
    </row>
    <row r="3258" spans="1:123" ht="24" customHeight="1" x14ac:dyDescent="0.2">
      <c r="A3258" s="276"/>
      <c r="B3258" s="88"/>
      <c r="D3258" s="94"/>
      <c r="E3258" s="95"/>
      <c r="G3258" s="277"/>
    </row>
    <row r="3259" spans="1:123" ht="24" customHeight="1" x14ac:dyDescent="0.2">
      <c r="A3259" s="331" t="s">
        <v>507</v>
      </c>
      <c r="B3259" s="332"/>
      <c r="C3259" s="333" t="s">
        <v>0</v>
      </c>
      <c r="D3259" s="333" t="s">
        <v>27</v>
      </c>
      <c r="E3259" s="335" t="s">
        <v>28</v>
      </c>
      <c r="F3259" s="337" t="s">
        <v>29</v>
      </c>
      <c r="G3259" s="337" t="s">
        <v>30</v>
      </c>
    </row>
    <row r="3260" spans="1:123" s="94" customFormat="1" ht="24" customHeight="1" x14ac:dyDescent="0.2">
      <c r="A3260" s="99" t="s">
        <v>508</v>
      </c>
      <c r="B3260" s="99" t="s">
        <v>509</v>
      </c>
      <c r="C3260" s="334"/>
      <c r="D3260" s="334"/>
      <c r="E3260" s="336"/>
      <c r="F3260" s="338"/>
      <c r="G3260" s="338"/>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
      <c r="A3261" s="279"/>
      <c r="B3261" s="100"/>
      <c r="C3261" s="138" t="s">
        <v>604</v>
      </c>
      <c r="D3261" s="101"/>
      <c r="E3261" s="102"/>
      <c r="F3261" s="103"/>
      <c r="G3261" s="280"/>
    </row>
    <row r="3262" spans="1:123" s="224" customFormat="1" ht="24" customHeight="1" x14ac:dyDescent="0.2">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
      <c r="A3275" s="219" t="str">
        <f t="shared" si="976"/>
        <v/>
      </c>
      <c r="B3275" s="217" t="str">
        <f t="shared" si="979"/>
        <v/>
      </c>
      <c r="C3275" s="218"/>
      <c r="D3275" s="219" t="str">
        <f t="shared" si="977"/>
        <v/>
      </c>
      <c r="E3275" s="220"/>
      <c r="F3275" s="222">
        <f t="shared" si="978"/>
        <v>0</v>
      </c>
      <c r="G3275" s="281">
        <f t="shared" si="980"/>
        <v>0</v>
      </c>
    </row>
    <row r="3276" spans="1:7" ht="24" customHeight="1" x14ac:dyDescent="0.2">
      <c r="A3276" s="282"/>
      <c r="D3276" s="94"/>
      <c r="E3276" s="95"/>
      <c r="F3276" s="268" t="s">
        <v>31</v>
      </c>
      <c r="G3276" s="283">
        <f>SUBTOTAL(9,G3262:G3275)</f>
        <v>0</v>
      </c>
    </row>
    <row r="3277" spans="1:7" ht="24" customHeight="1" x14ac:dyDescent="0.2">
      <c r="A3277" s="282"/>
      <c r="C3277" s="104" t="s">
        <v>605</v>
      </c>
      <c r="D3277" s="94"/>
      <c r="E3277" s="95"/>
      <c r="G3277" s="284"/>
    </row>
    <row r="3278" spans="1:7" s="224" customFormat="1" ht="24" customHeight="1" x14ac:dyDescent="0.2">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
      <c r="A3285" s="219" t="str">
        <f t="shared" si="981"/>
        <v/>
      </c>
      <c r="B3285" s="217">
        <f t="shared" si="982"/>
        <v>0</v>
      </c>
      <c r="C3285" s="218"/>
      <c r="D3285" s="219" t="str">
        <f t="shared" si="983"/>
        <v/>
      </c>
      <c r="E3285" s="220"/>
      <c r="F3285" s="221">
        <f t="shared" si="984"/>
        <v>0</v>
      </c>
      <c r="G3285" s="281">
        <f t="shared" si="985"/>
        <v>0</v>
      </c>
    </row>
    <row r="3286" spans="1:7" ht="24" customHeight="1" x14ac:dyDescent="0.2">
      <c r="A3286" s="282"/>
      <c r="D3286" s="94"/>
      <c r="E3286" s="95"/>
      <c r="F3286" s="268" t="s">
        <v>32</v>
      </c>
      <c r="G3286" s="283">
        <f>SUBTOTAL(9,G3278:G3285)</f>
        <v>0</v>
      </c>
    </row>
    <row r="3287" spans="1:7" ht="24" customHeight="1" x14ac:dyDescent="0.2">
      <c r="A3287" s="282"/>
      <c r="C3287" s="104" t="s">
        <v>606</v>
      </c>
      <c r="D3287" s="94"/>
      <c r="E3287" s="95"/>
      <c r="G3287" s="284"/>
    </row>
    <row r="3288" spans="1:7" s="224" customFormat="1" ht="24" customHeight="1" x14ac:dyDescent="0.2">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
      <c r="A3296" s="219" t="str">
        <f t="shared" si="986"/>
        <v/>
      </c>
      <c r="B3296" s="217" t="str">
        <f t="shared" si="987"/>
        <v/>
      </c>
      <c r="C3296" s="218"/>
      <c r="D3296" s="219" t="str">
        <f t="shared" si="988"/>
        <v/>
      </c>
      <c r="E3296" s="220"/>
      <c r="F3296" s="221">
        <f t="shared" si="989"/>
        <v>0</v>
      </c>
      <c r="G3296" s="281">
        <f t="shared" si="990"/>
        <v>0</v>
      </c>
    </row>
    <row r="3297" spans="1:123" ht="24" customHeight="1" x14ac:dyDescent="0.2">
      <c r="A3297" s="285"/>
      <c r="B3297" s="94"/>
      <c r="D3297" s="94"/>
      <c r="E3297" s="95"/>
      <c r="F3297" s="268" t="s">
        <v>33</v>
      </c>
      <c r="G3297" s="283">
        <f>SUBTOTAL(9,G3288:G3296)</f>
        <v>0</v>
      </c>
    </row>
    <row r="3298" spans="1:123" ht="24" customHeight="1" x14ac:dyDescent="0.2">
      <c r="A3298" s="286"/>
      <c r="B3298" s="94"/>
      <c r="D3298" s="94"/>
      <c r="E3298" s="95"/>
      <c r="G3298" s="284"/>
    </row>
    <row r="3299" spans="1:123" ht="24" customHeight="1" x14ac:dyDescent="0.2">
      <c r="A3299" s="287" t="str">
        <f>B3257</f>
        <v>10.1.1.10</v>
      </c>
      <c r="B3299" s="288" t="str">
        <f>C3257</f>
        <v>P10</v>
      </c>
      <c r="C3299" s="101"/>
      <c r="D3299" s="101" t="s">
        <v>34</v>
      </c>
      <c r="E3299" s="102"/>
      <c r="F3299" s="290" t="s">
        <v>35</v>
      </c>
      <c r="G3299" s="289">
        <f>SUBTOTAL(9,G3262:G3298)</f>
        <v>0</v>
      </c>
    </row>
    <row r="3301" spans="1:123" ht="24" customHeight="1" x14ac:dyDescent="0.2">
      <c r="A3301" s="269" t="s">
        <v>37</v>
      </c>
      <c r="B3301" s="270"/>
      <c r="C3301" s="270"/>
      <c r="D3301" s="270"/>
      <c r="E3301" s="270"/>
      <c r="F3301" s="270"/>
      <c r="G3301" s="271"/>
    </row>
    <row r="3302" spans="1:123" ht="24" customHeight="1" x14ac:dyDescent="0.2">
      <c r="A3302" s="272" t="s">
        <v>602</v>
      </c>
      <c r="B3302" s="90" t="str">
        <f>Comitente</f>
        <v>SUBSECRETARIA DE ARQUITECTURA</v>
      </c>
      <c r="C3302" s="86"/>
      <c r="D3302" s="91"/>
      <c r="E3302" s="91"/>
      <c r="F3302" s="92"/>
      <c r="G3302" s="273"/>
    </row>
    <row r="3303" spans="1:123" ht="24" customHeight="1" x14ac:dyDescent="0.2">
      <c r="A3303" s="272" t="s">
        <v>603</v>
      </c>
      <c r="B3303" s="90">
        <f>Contratista</f>
        <v>0</v>
      </c>
      <c r="C3303" s="87"/>
      <c r="D3303" s="87"/>
      <c r="E3303" s="87"/>
      <c r="F3303" s="93"/>
      <c r="G3303" s="274"/>
    </row>
    <row r="3304" spans="1:123" ht="24" customHeight="1" x14ac:dyDescent="0.2">
      <c r="A3304" s="272" t="s">
        <v>24</v>
      </c>
      <c r="B3304" s="90" t="str">
        <f>Obra</f>
        <v>ESCUELA SECUNDARIA ULLUM</v>
      </c>
      <c r="C3304" s="87"/>
      <c r="D3304" s="87"/>
      <c r="E3304" s="87"/>
      <c r="F3304" s="93" t="s">
        <v>38</v>
      </c>
      <c r="G3304" s="275">
        <f>Fecha_Base</f>
        <v>0</v>
      </c>
    </row>
    <row r="3305" spans="1:123" ht="24" customHeight="1" x14ac:dyDescent="0.2">
      <c r="A3305" s="276" t="s">
        <v>601</v>
      </c>
      <c r="B3305" s="88" t="str">
        <f>Ubicación</f>
        <v>ULLUM - SAN JUAN</v>
      </c>
      <c r="C3305" s="88"/>
      <c r="D3305" s="94"/>
      <c r="E3305" s="95"/>
      <c r="G3305" s="277"/>
    </row>
    <row r="3306" spans="1:123" ht="24" customHeight="1" x14ac:dyDescent="0.2">
      <c r="A3306" s="276" t="s">
        <v>39</v>
      </c>
      <c r="B3306" s="97">
        <f>IFERROR(VALUE(LEFT(B3307,FIND(".",B3307)-1)),"")</f>
        <v>10</v>
      </c>
      <c r="C3306" s="89" t="str">
        <f>IFERROR(VLOOKUP(B3306,Tabla_CyP,2,FALSE),"")</f>
        <v xml:space="preserve"> CARPINTERÍAS</v>
      </c>
      <c r="E3306" s="95"/>
      <c r="G3306" s="277"/>
    </row>
    <row r="3307" spans="1:123" ht="24" customHeight="1" x14ac:dyDescent="0.2">
      <c r="A3307" s="276" t="s">
        <v>25</v>
      </c>
      <c r="B3307" s="98" t="str">
        <f>IFERROR(VLOOKUP(COUNTIF($A$1:A3307,"ANALISIS DE PRECIOS"),Tabla_NumeroItem,2,FALSE),"")</f>
        <v>10.1.1.11</v>
      </c>
      <c r="C3307" s="89" t="str">
        <f>IFERROR(VLOOKUP(B3307,Tabla_CyP,2,FALSE),"")</f>
        <v>P11</v>
      </c>
      <c r="D3307" s="94"/>
      <c r="E3307" s="95"/>
      <c r="F3307" s="93" t="s">
        <v>26</v>
      </c>
      <c r="G3307" s="278" t="str">
        <f>IFERROR(VLOOKUP(B3307,Tabla_CyP,4,FALSE),"")</f>
        <v>m2</v>
      </c>
    </row>
    <row r="3308" spans="1:123" ht="24" customHeight="1" x14ac:dyDescent="0.2">
      <c r="A3308" s="276"/>
      <c r="B3308" s="88"/>
      <c r="D3308" s="94"/>
      <c r="E3308" s="95"/>
      <c r="G3308" s="277"/>
    </row>
    <row r="3309" spans="1:123" ht="24" customHeight="1" x14ac:dyDescent="0.2">
      <c r="A3309" s="331" t="s">
        <v>507</v>
      </c>
      <c r="B3309" s="332"/>
      <c r="C3309" s="333" t="s">
        <v>0</v>
      </c>
      <c r="D3309" s="333" t="s">
        <v>27</v>
      </c>
      <c r="E3309" s="335" t="s">
        <v>28</v>
      </c>
      <c r="F3309" s="337" t="s">
        <v>29</v>
      </c>
      <c r="G3309" s="337" t="s">
        <v>30</v>
      </c>
    </row>
    <row r="3310" spans="1:123" s="94" customFormat="1" ht="24" customHeight="1" x14ac:dyDescent="0.2">
      <c r="A3310" s="99" t="s">
        <v>508</v>
      </c>
      <c r="B3310" s="99" t="s">
        <v>509</v>
      </c>
      <c r="C3310" s="334"/>
      <c r="D3310" s="334"/>
      <c r="E3310" s="336"/>
      <c r="F3310" s="338"/>
      <c r="G3310" s="338"/>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
      <c r="A3311" s="279"/>
      <c r="B3311" s="100"/>
      <c r="C3311" s="138" t="s">
        <v>604</v>
      </c>
      <c r="D3311" s="101"/>
      <c r="E3311" s="102"/>
      <c r="F3311" s="103"/>
      <c r="G3311" s="280"/>
    </row>
    <row r="3312" spans="1:123" s="224" customFormat="1" ht="24" customHeight="1" x14ac:dyDescent="0.2">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
      <c r="A3325" s="219" t="str">
        <f t="shared" si="991"/>
        <v/>
      </c>
      <c r="B3325" s="217" t="str">
        <f t="shared" si="994"/>
        <v/>
      </c>
      <c r="C3325" s="218"/>
      <c r="D3325" s="219" t="str">
        <f t="shared" si="992"/>
        <v/>
      </c>
      <c r="E3325" s="220"/>
      <c r="F3325" s="222">
        <f t="shared" si="993"/>
        <v>0</v>
      </c>
      <c r="G3325" s="281">
        <f t="shared" si="995"/>
        <v>0</v>
      </c>
    </row>
    <row r="3326" spans="1:7" ht="24" customHeight="1" x14ac:dyDescent="0.2">
      <c r="A3326" s="282"/>
      <c r="D3326" s="94"/>
      <c r="E3326" s="95"/>
      <c r="F3326" s="268" t="s">
        <v>31</v>
      </c>
      <c r="G3326" s="283">
        <f>SUBTOTAL(9,G3312:G3325)</f>
        <v>0</v>
      </c>
    </row>
    <row r="3327" spans="1:7" ht="24" customHeight="1" x14ac:dyDescent="0.2">
      <c r="A3327" s="282"/>
      <c r="C3327" s="104" t="s">
        <v>605</v>
      </c>
      <c r="D3327" s="94"/>
      <c r="E3327" s="95"/>
      <c r="G3327" s="284"/>
    </row>
    <row r="3328" spans="1:7" s="224" customFormat="1" ht="24" customHeight="1" x14ac:dyDescent="0.2">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
      <c r="A3335" s="219" t="str">
        <f t="shared" si="996"/>
        <v/>
      </c>
      <c r="B3335" s="217">
        <f t="shared" si="997"/>
        <v>0</v>
      </c>
      <c r="C3335" s="218"/>
      <c r="D3335" s="219" t="str">
        <f t="shared" si="998"/>
        <v/>
      </c>
      <c r="E3335" s="220"/>
      <c r="F3335" s="221">
        <f t="shared" si="999"/>
        <v>0</v>
      </c>
      <c r="G3335" s="281">
        <f t="shared" si="1000"/>
        <v>0</v>
      </c>
    </row>
    <row r="3336" spans="1:7" ht="24" customHeight="1" x14ac:dyDescent="0.2">
      <c r="A3336" s="282"/>
      <c r="D3336" s="94"/>
      <c r="E3336" s="95"/>
      <c r="F3336" s="268" t="s">
        <v>32</v>
      </c>
      <c r="G3336" s="283">
        <f>SUBTOTAL(9,G3328:G3335)</f>
        <v>0</v>
      </c>
    </row>
    <row r="3337" spans="1:7" ht="24" customHeight="1" x14ac:dyDescent="0.2">
      <c r="A3337" s="282"/>
      <c r="C3337" s="104" t="s">
        <v>606</v>
      </c>
      <c r="D3337" s="94"/>
      <c r="E3337" s="95"/>
      <c r="G3337" s="284"/>
    </row>
    <row r="3338" spans="1:7" s="224" customFormat="1" ht="24" customHeight="1" x14ac:dyDescent="0.2">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
      <c r="A3347" s="285"/>
      <c r="B3347" s="94"/>
      <c r="D3347" s="94"/>
      <c r="E3347" s="95"/>
      <c r="F3347" s="268" t="s">
        <v>33</v>
      </c>
      <c r="G3347" s="283">
        <f>SUBTOTAL(9,G3338:G3346)</f>
        <v>0</v>
      </c>
    </row>
    <row r="3348" spans="1:123" ht="24" customHeight="1" x14ac:dyDescent="0.2">
      <c r="A3348" s="286"/>
      <c r="B3348" s="94"/>
      <c r="D3348" s="94"/>
      <c r="E3348" s="95"/>
      <c r="G3348" s="284"/>
    </row>
    <row r="3349" spans="1:123" ht="24" customHeight="1" x14ac:dyDescent="0.2">
      <c r="A3349" s="287" t="str">
        <f>B3307</f>
        <v>10.1.1.11</v>
      </c>
      <c r="B3349" s="288" t="str">
        <f>C3307</f>
        <v>P11</v>
      </c>
      <c r="C3349" s="101"/>
      <c r="D3349" s="101" t="s">
        <v>34</v>
      </c>
      <c r="E3349" s="102"/>
      <c r="F3349" s="290" t="s">
        <v>35</v>
      </c>
      <c r="G3349" s="289">
        <f>SUBTOTAL(9,G3312:G3348)</f>
        <v>0</v>
      </c>
    </row>
    <row r="3351" spans="1:123" ht="24" customHeight="1" x14ac:dyDescent="0.2">
      <c r="A3351" s="269" t="s">
        <v>37</v>
      </c>
      <c r="B3351" s="270"/>
      <c r="C3351" s="270"/>
      <c r="D3351" s="270"/>
      <c r="E3351" s="270"/>
      <c r="F3351" s="270"/>
      <c r="G3351" s="271"/>
    </row>
    <row r="3352" spans="1:123" ht="24" customHeight="1" x14ac:dyDescent="0.2">
      <c r="A3352" s="272" t="s">
        <v>602</v>
      </c>
      <c r="B3352" s="90" t="str">
        <f>Comitente</f>
        <v>SUBSECRETARIA DE ARQUITECTURA</v>
      </c>
      <c r="C3352" s="86"/>
      <c r="D3352" s="91"/>
      <c r="E3352" s="91"/>
      <c r="F3352" s="92"/>
      <c r="G3352" s="273"/>
    </row>
    <row r="3353" spans="1:123" ht="24" customHeight="1" x14ac:dyDescent="0.2">
      <c r="A3353" s="272" t="s">
        <v>603</v>
      </c>
      <c r="B3353" s="90">
        <f>Contratista</f>
        <v>0</v>
      </c>
      <c r="C3353" s="87"/>
      <c r="D3353" s="87"/>
      <c r="E3353" s="87"/>
      <c r="F3353" s="93"/>
      <c r="G3353" s="274"/>
    </row>
    <row r="3354" spans="1:123" ht="24" customHeight="1" x14ac:dyDescent="0.2">
      <c r="A3354" s="272" t="s">
        <v>24</v>
      </c>
      <c r="B3354" s="90" t="str">
        <f>Obra</f>
        <v>ESCUELA SECUNDARIA ULLUM</v>
      </c>
      <c r="C3354" s="87"/>
      <c r="D3354" s="87"/>
      <c r="E3354" s="87"/>
      <c r="F3354" s="93" t="s">
        <v>38</v>
      </c>
      <c r="G3354" s="275">
        <f>Fecha_Base</f>
        <v>0</v>
      </c>
    </row>
    <row r="3355" spans="1:123" ht="24" customHeight="1" x14ac:dyDescent="0.2">
      <c r="A3355" s="276" t="s">
        <v>601</v>
      </c>
      <c r="B3355" s="88" t="str">
        <f>Ubicación</f>
        <v>ULLUM - SAN JUAN</v>
      </c>
      <c r="C3355" s="88"/>
      <c r="D3355" s="94"/>
      <c r="E3355" s="95"/>
      <c r="G3355" s="277"/>
    </row>
    <row r="3356" spans="1:123" ht="24" customHeight="1" x14ac:dyDescent="0.2">
      <c r="A3356" s="276" t="s">
        <v>39</v>
      </c>
      <c r="B3356" s="97">
        <f>IFERROR(VALUE(LEFT(B3357,FIND(".",B3357)-1)),"")</f>
        <v>10</v>
      </c>
      <c r="C3356" s="89" t="str">
        <f>IFERROR(VLOOKUP(B3356,Tabla_CyP,2,FALSE),"")</f>
        <v xml:space="preserve"> CARPINTERÍAS</v>
      </c>
      <c r="E3356" s="95"/>
      <c r="G3356" s="277"/>
    </row>
    <row r="3357" spans="1:123" ht="24" customHeight="1" x14ac:dyDescent="0.2">
      <c r="A3357" s="276" t="s">
        <v>25</v>
      </c>
      <c r="B3357" s="98" t="str">
        <f>IFERROR(VLOOKUP(COUNTIF($A$1:A3357,"ANALISIS DE PRECIOS"),Tabla_NumeroItem,2,FALSE),"")</f>
        <v>10.1.1.12</v>
      </c>
      <c r="C3357" s="89" t="str">
        <f>IFERROR(VLOOKUP(B3357,Tabla_CyP,2,FALSE),"")</f>
        <v>PL</v>
      </c>
      <c r="D3357" s="94"/>
      <c r="E3357" s="95"/>
      <c r="F3357" s="93" t="s">
        <v>26</v>
      </c>
      <c r="G3357" s="278" t="str">
        <f>IFERROR(VLOOKUP(B3357,Tabla_CyP,4,FALSE),"")</f>
        <v>m2</v>
      </c>
    </row>
    <row r="3358" spans="1:123" ht="24" customHeight="1" x14ac:dyDescent="0.2">
      <c r="A3358" s="276"/>
      <c r="B3358" s="88"/>
      <c r="D3358" s="94"/>
      <c r="E3358" s="95"/>
      <c r="G3358" s="277"/>
    </row>
    <row r="3359" spans="1:123" ht="24" customHeight="1" x14ac:dyDescent="0.2">
      <c r="A3359" s="331" t="s">
        <v>507</v>
      </c>
      <c r="B3359" s="332"/>
      <c r="C3359" s="333" t="s">
        <v>0</v>
      </c>
      <c r="D3359" s="333" t="s">
        <v>27</v>
      </c>
      <c r="E3359" s="335" t="s">
        <v>28</v>
      </c>
      <c r="F3359" s="337" t="s">
        <v>29</v>
      </c>
      <c r="G3359" s="337" t="s">
        <v>30</v>
      </c>
    </row>
    <row r="3360" spans="1:123" s="94" customFormat="1" ht="24" customHeight="1" x14ac:dyDescent="0.2">
      <c r="A3360" s="99" t="s">
        <v>508</v>
      </c>
      <c r="B3360" s="99" t="s">
        <v>509</v>
      </c>
      <c r="C3360" s="334"/>
      <c r="D3360" s="334"/>
      <c r="E3360" s="336"/>
      <c r="F3360" s="338"/>
      <c r="G3360" s="338"/>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
      <c r="A3361" s="279"/>
      <c r="B3361" s="100"/>
      <c r="C3361" s="138" t="s">
        <v>604</v>
      </c>
      <c r="D3361" s="101"/>
      <c r="E3361" s="102"/>
      <c r="F3361" s="103"/>
      <c r="G3361" s="280"/>
    </row>
    <row r="3362" spans="1:7" s="224" customFormat="1" ht="24" customHeight="1" x14ac:dyDescent="0.2">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
      <c r="A3376" s="282"/>
      <c r="D3376" s="94"/>
      <c r="E3376" s="95"/>
      <c r="F3376" s="268" t="s">
        <v>31</v>
      </c>
      <c r="G3376" s="283">
        <f>SUBTOTAL(9,G3362:G3375)</f>
        <v>0</v>
      </c>
    </row>
    <row r="3377" spans="1:7" ht="24" customHeight="1" x14ac:dyDescent="0.2">
      <c r="A3377" s="282"/>
      <c r="C3377" s="104" t="s">
        <v>605</v>
      </c>
      <c r="D3377" s="94"/>
      <c r="E3377" s="95"/>
      <c r="G3377" s="284"/>
    </row>
    <row r="3378" spans="1:7" s="224" customFormat="1" ht="24" customHeight="1" x14ac:dyDescent="0.2">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
      <c r="A3385" s="219" t="str">
        <f t="shared" si="1011"/>
        <v/>
      </c>
      <c r="B3385" s="217">
        <f t="shared" si="1012"/>
        <v>0</v>
      </c>
      <c r="C3385" s="218"/>
      <c r="D3385" s="219" t="str">
        <f t="shared" si="1013"/>
        <v/>
      </c>
      <c r="E3385" s="220"/>
      <c r="F3385" s="221">
        <f t="shared" si="1014"/>
        <v>0</v>
      </c>
      <c r="G3385" s="281">
        <f t="shared" si="1015"/>
        <v>0</v>
      </c>
    </row>
    <row r="3386" spans="1:7" ht="24" customHeight="1" x14ac:dyDescent="0.2">
      <c r="A3386" s="282"/>
      <c r="D3386" s="94"/>
      <c r="E3386" s="95"/>
      <c r="F3386" s="268" t="s">
        <v>32</v>
      </c>
      <c r="G3386" s="283">
        <f>SUBTOTAL(9,G3378:G3385)</f>
        <v>0</v>
      </c>
    </row>
    <row r="3387" spans="1:7" ht="24" customHeight="1" x14ac:dyDescent="0.2">
      <c r="A3387" s="282"/>
      <c r="C3387" s="104" t="s">
        <v>606</v>
      </c>
      <c r="D3387" s="94"/>
      <c r="E3387" s="95"/>
      <c r="G3387" s="284"/>
    </row>
    <row r="3388" spans="1:7" s="224" customFormat="1" ht="24" customHeight="1" x14ac:dyDescent="0.2">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
      <c r="A3397" s="285"/>
      <c r="B3397" s="94"/>
      <c r="D3397" s="94"/>
      <c r="E3397" s="95"/>
      <c r="F3397" s="268" t="s">
        <v>33</v>
      </c>
      <c r="G3397" s="283">
        <f>SUBTOTAL(9,G3388:G3396)</f>
        <v>0</v>
      </c>
    </row>
    <row r="3398" spans="1:7" ht="24" customHeight="1" x14ac:dyDescent="0.2">
      <c r="A3398" s="286"/>
      <c r="B3398" s="94"/>
      <c r="D3398" s="94"/>
      <c r="E3398" s="95"/>
      <c r="G3398" s="284"/>
    </row>
    <row r="3399" spans="1:7" ht="24" customHeight="1" x14ac:dyDescent="0.2">
      <c r="A3399" s="287" t="str">
        <f>B3357</f>
        <v>10.1.1.12</v>
      </c>
      <c r="B3399" s="288" t="str">
        <f>C3357</f>
        <v>PL</v>
      </c>
      <c r="C3399" s="101"/>
      <c r="D3399" s="101" t="s">
        <v>34</v>
      </c>
      <c r="E3399" s="102"/>
      <c r="F3399" s="290" t="s">
        <v>35</v>
      </c>
      <c r="G3399" s="289">
        <f>SUBTOTAL(9,G3362:G3398)</f>
        <v>0</v>
      </c>
    </row>
    <row r="3401" spans="1:7" ht="24" customHeight="1" x14ac:dyDescent="0.2">
      <c r="A3401" s="269" t="s">
        <v>37</v>
      </c>
      <c r="B3401" s="270"/>
      <c r="C3401" s="270"/>
      <c r="D3401" s="270"/>
      <c r="E3401" s="270"/>
      <c r="F3401" s="270"/>
      <c r="G3401" s="271"/>
    </row>
    <row r="3402" spans="1:7" ht="24" customHeight="1" x14ac:dyDescent="0.2">
      <c r="A3402" s="272" t="s">
        <v>602</v>
      </c>
      <c r="B3402" s="90" t="str">
        <f>Comitente</f>
        <v>SUBSECRETARIA DE ARQUITECTURA</v>
      </c>
      <c r="C3402" s="86"/>
      <c r="D3402" s="91"/>
      <c r="E3402" s="91"/>
      <c r="F3402" s="92"/>
      <c r="G3402" s="273"/>
    </row>
    <row r="3403" spans="1:7" ht="24" customHeight="1" x14ac:dyDescent="0.2">
      <c r="A3403" s="272" t="s">
        <v>603</v>
      </c>
      <c r="B3403" s="90">
        <f>Contratista</f>
        <v>0</v>
      </c>
      <c r="C3403" s="87"/>
      <c r="D3403" s="87"/>
      <c r="E3403" s="87"/>
      <c r="F3403" s="93"/>
      <c r="G3403" s="274"/>
    </row>
    <row r="3404" spans="1:7" ht="24" customHeight="1" x14ac:dyDescent="0.2">
      <c r="A3404" s="272" t="s">
        <v>24</v>
      </c>
      <c r="B3404" s="90" t="str">
        <f>Obra</f>
        <v>ESCUELA SECUNDARIA ULLUM</v>
      </c>
      <c r="C3404" s="87"/>
      <c r="D3404" s="87"/>
      <c r="E3404" s="87"/>
      <c r="F3404" s="93" t="s">
        <v>38</v>
      </c>
      <c r="G3404" s="275">
        <f>Fecha_Base</f>
        <v>0</v>
      </c>
    </row>
    <row r="3405" spans="1:7" ht="24" customHeight="1" x14ac:dyDescent="0.2">
      <c r="A3405" s="276" t="s">
        <v>601</v>
      </c>
      <c r="B3405" s="88" t="str">
        <f>Ubicación</f>
        <v>ULLUM - SAN JUAN</v>
      </c>
      <c r="C3405" s="88"/>
      <c r="D3405" s="94"/>
      <c r="E3405" s="95"/>
      <c r="G3405" s="277"/>
    </row>
    <row r="3406" spans="1:7" ht="24" customHeight="1" x14ac:dyDescent="0.2">
      <c r="A3406" s="276" t="s">
        <v>39</v>
      </c>
      <c r="B3406" s="97">
        <f>IFERROR(VALUE(LEFT(B3407,FIND(".",B3407)-1)),"")</f>
        <v>10</v>
      </c>
      <c r="C3406" s="89" t="str">
        <f>IFERROR(VLOOKUP(B3406,Tabla_CyP,2,FALSE),"")</f>
        <v xml:space="preserve"> CARPINTERÍAS</v>
      </c>
      <c r="E3406" s="95"/>
      <c r="G3406" s="277"/>
    </row>
    <row r="3407" spans="1:7" ht="24" customHeight="1" x14ac:dyDescent="0.2">
      <c r="A3407" s="276" t="s">
        <v>25</v>
      </c>
      <c r="B3407" s="98" t="str">
        <f>IFERROR(VLOOKUP(COUNTIF($A$1:A3407,"ANALISIS DE PRECIOS"),Tabla_NumeroItem,2,FALSE),"")</f>
        <v>10.1.1.13</v>
      </c>
      <c r="C3407" s="89" t="str">
        <f>IFERROR(VLOOKUP(B3407,Tabla_CyP,2,FALSE),"")</f>
        <v>PL1</v>
      </c>
      <c r="D3407" s="94"/>
      <c r="E3407" s="95"/>
      <c r="F3407" s="93" t="s">
        <v>26</v>
      </c>
      <c r="G3407" s="278" t="str">
        <f>IFERROR(VLOOKUP(B3407,Tabla_CyP,4,FALSE),"")</f>
        <v>m2</v>
      </c>
    </row>
    <row r="3408" spans="1:7" ht="24" customHeight="1" x14ac:dyDescent="0.2">
      <c r="A3408" s="276"/>
      <c r="B3408" s="88"/>
      <c r="D3408" s="94"/>
      <c r="E3408" s="95"/>
      <c r="G3408" s="277"/>
    </row>
    <row r="3409" spans="1:123" ht="24" customHeight="1" x14ac:dyDescent="0.2">
      <c r="A3409" s="331" t="s">
        <v>507</v>
      </c>
      <c r="B3409" s="332"/>
      <c r="C3409" s="333" t="s">
        <v>0</v>
      </c>
      <c r="D3409" s="333" t="s">
        <v>27</v>
      </c>
      <c r="E3409" s="335" t="s">
        <v>28</v>
      </c>
      <c r="F3409" s="337" t="s">
        <v>29</v>
      </c>
      <c r="G3409" s="337" t="s">
        <v>30</v>
      </c>
    </row>
    <row r="3410" spans="1:123" s="94" customFormat="1" ht="24" customHeight="1" x14ac:dyDescent="0.2">
      <c r="A3410" s="99" t="s">
        <v>508</v>
      </c>
      <c r="B3410" s="99" t="s">
        <v>509</v>
      </c>
      <c r="C3410" s="334"/>
      <c r="D3410" s="334"/>
      <c r="E3410" s="336"/>
      <c r="F3410" s="338"/>
      <c r="G3410" s="338"/>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
      <c r="A3411" s="279"/>
      <c r="B3411" s="100"/>
      <c r="C3411" s="138" t="s">
        <v>604</v>
      </c>
      <c r="D3411" s="101"/>
      <c r="E3411" s="102"/>
      <c r="F3411" s="103"/>
      <c r="G3411" s="280"/>
    </row>
    <row r="3412" spans="1:123" s="224" customFormat="1" ht="24" customHeight="1" x14ac:dyDescent="0.2">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
      <c r="A3426" s="282"/>
      <c r="D3426" s="94"/>
      <c r="E3426" s="95"/>
      <c r="F3426" s="268" t="s">
        <v>31</v>
      </c>
      <c r="G3426" s="283">
        <f>SUBTOTAL(9,G3412:G3425)</f>
        <v>0</v>
      </c>
    </row>
    <row r="3427" spans="1:7" ht="24" customHeight="1" x14ac:dyDescent="0.2">
      <c r="A3427" s="282"/>
      <c r="C3427" s="104" t="s">
        <v>605</v>
      </c>
      <c r="D3427" s="94"/>
      <c r="E3427" s="95"/>
      <c r="G3427" s="284"/>
    </row>
    <row r="3428" spans="1:7" s="224" customFormat="1" ht="24" customHeight="1" x14ac:dyDescent="0.2">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
      <c r="A3435" s="219" t="str">
        <f t="shared" si="1026"/>
        <v/>
      </c>
      <c r="B3435" s="217">
        <f t="shared" si="1027"/>
        <v>0</v>
      </c>
      <c r="C3435" s="218"/>
      <c r="D3435" s="219" t="str">
        <f t="shared" si="1028"/>
        <v/>
      </c>
      <c r="E3435" s="220"/>
      <c r="F3435" s="221">
        <f t="shared" si="1029"/>
        <v>0</v>
      </c>
      <c r="G3435" s="281">
        <f t="shared" si="1030"/>
        <v>0</v>
      </c>
    </row>
    <row r="3436" spans="1:7" ht="24" customHeight="1" x14ac:dyDescent="0.2">
      <c r="A3436" s="282"/>
      <c r="D3436" s="94"/>
      <c r="E3436" s="95"/>
      <c r="F3436" s="268" t="s">
        <v>32</v>
      </c>
      <c r="G3436" s="283">
        <f>SUBTOTAL(9,G3428:G3435)</f>
        <v>0</v>
      </c>
    </row>
    <row r="3437" spans="1:7" ht="24" customHeight="1" x14ac:dyDescent="0.2">
      <c r="A3437" s="282"/>
      <c r="C3437" s="104" t="s">
        <v>606</v>
      </c>
      <c r="D3437" s="94"/>
      <c r="E3437" s="95"/>
      <c r="G3437" s="284"/>
    </row>
    <row r="3438" spans="1:7" s="224" customFormat="1" ht="24" customHeight="1" x14ac:dyDescent="0.2">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
      <c r="A3447" s="285"/>
      <c r="B3447" s="94"/>
      <c r="D3447" s="94"/>
      <c r="E3447" s="95"/>
      <c r="F3447" s="268" t="s">
        <v>33</v>
      </c>
      <c r="G3447" s="283">
        <f>SUBTOTAL(9,G3438:G3446)</f>
        <v>0</v>
      </c>
    </row>
    <row r="3448" spans="1:7" ht="24" customHeight="1" x14ac:dyDescent="0.2">
      <c r="A3448" s="286"/>
      <c r="B3448" s="94"/>
      <c r="D3448" s="94"/>
      <c r="E3448" s="95"/>
      <c r="G3448" s="284"/>
    </row>
    <row r="3449" spans="1:7" ht="24" customHeight="1" x14ac:dyDescent="0.2">
      <c r="A3449" s="287" t="str">
        <f>B3407</f>
        <v>10.1.1.13</v>
      </c>
      <c r="B3449" s="288" t="str">
        <f>C3407</f>
        <v>PL1</v>
      </c>
      <c r="C3449" s="101"/>
      <c r="D3449" s="101" t="s">
        <v>34</v>
      </c>
      <c r="E3449" s="102"/>
      <c r="F3449" s="290" t="s">
        <v>35</v>
      </c>
      <c r="G3449" s="289">
        <f>SUBTOTAL(9,G3412:G3448)</f>
        <v>0</v>
      </c>
    </row>
    <row r="3451" spans="1:7" ht="24" customHeight="1" x14ac:dyDescent="0.2">
      <c r="A3451" s="269" t="s">
        <v>37</v>
      </c>
      <c r="B3451" s="270"/>
      <c r="C3451" s="270"/>
      <c r="D3451" s="270"/>
      <c r="E3451" s="270"/>
      <c r="F3451" s="270"/>
      <c r="G3451" s="271"/>
    </row>
    <row r="3452" spans="1:7" ht="24" customHeight="1" x14ac:dyDescent="0.2">
      <c r="A3452" s="272" t="s">
        <v>602</v>
      </c>
      <c r="B3452" s="90" t="str">
        <f>Comitente</f>
        <v>SUBSECRETARIA DE ARQUITECTURA</v>
      </c>
      <c r="C3452" s="86"/>
      <c r="D3452" s="91"/>
      <c r="E3452" s="91"/>
      <c r="F3452" s="92"/>
      <c r="G3452" s="273"/>
    </row>
    <row r="3453" spans="1:7" ht="24" customHeight="1" x14ac:dyDescent="0.2">
      <c r="A3453" s="272" t="s">
        <v>603</v>
      </c>
      <c r="B3453" s="90">
        <f>Contratista</f>
        <v>0</v>
      </c>
      <c r="C3453" s="87"/>
      <c r="D3453" s="87"/>
      <c r="E3453" s="87"/>
      <c r="F3453" s="93"/>
      <c r="G3453" s="274"/>
    </row>
    <row r="3454" spans="1:7" ht="24" customHeight="1" x14ac:dyDescent="0.2">
      <c r="A3454" s="272" t="s">
        <v>24</v>
      </c>
      <c r="B3454" s="90" t="str">
        <f>Obra</f>
        <v>ESCUELA SECUNDARIA ULLUM</v>
      </c>
      <c r="C3454" s="87"/>
      <c r="D3454" s="87"/>
      <c r="E3454" s="87"/>
      <c r="F3454" s="93" t="s">
        <v>38</v>
      </c>
      <c r="G3454" s="275">
        <f>Fecha_Base</f>
        <v>0</v>
      </c>
    </row>
    <row r="3455" spans="1:7" ht="24" customHeight="1" x14ac:dyDescent="0.2">
      <c r="A3455" s="276" t="s">
        <v>601</v>
      </c>
      <c r="B3455" s="88" t="str">
        <f>Ubicación</f>
        <v>ULLUM - SAN JUAN</v>
      </c>
      <c r="C3455" s="88"/>
      <c r="D3455" s="94"/>
      <c r="E3455" s="95"/>
      <c r="G3455" s="277"/>
    </row>
    <row r="3456" spans="1:7" ht="24" customHeight="1" x14ac:dyDescent="0.2">
      <c r="A3456" s="276" t="s">
        <v>39</v>
      </c>
      <c r="B3456" s="97">
        <f>IFERROR(VALUE(LEFT(B3457,FIND(".",B3457)-1)),"")</f>
        <v>10</v>
      </c>
      <c r="C3456" s="89" t="str">
        <f>IFERROR(VLOOKUP(B3456,Tabla_CyP,2,FALSE),"")</f>
        <v xml:space="preserve"> CARPINTERÍAS</v>
      </c>
      <c r="E3456" s="95"/>
      <c r="G3456" s="277"/>
    </row>
    <row r="3457" spans="1:123" ht="24" customHeight="1" x14ac:dyDescent="0.2">
      <c r="A3457" s="276" t="s">
        <v>25</v>
      </c>
      <c r="B3457" s="98" t="str">
        <f>IFERROR(VLOOKUP(COUNTIF($A$1:A3457,"ANALISIS DE PRECIOS"),Tabla_NumeroItem,2,FALSE),"")</f>
        <v>10.1.1.14</v>
      </c>
      <c r="C3457" s="89" t="str">
        <f>IFERROR(VLOOKUP(B3457,Tabla_CyP,2,FALSE),"")</f>
        <v>V2</v>
      </c>
      <c r="D3457" s="94"/>
      <c r="E3457" s="95"/>
      <c r="F3457" s="93" t="s">
        <v>26</v>
      </c>
      <c r="G3457" s="278" t="str">
        <f>IFERROR(VLOOKUP(B3457,Tabla_CyP,4,FALSE),"")</f>
        <v>m2</v>
      </c>
    </row>
    <row r="3458" spans="1:123" ht="24" customHeight="1" x14ac:dyDescent="0.2">
      <c r="A3458" s="276"/>
      <c r="B3458" s="88"/>
      <c r="D3458" s="94"/>
      <c r="E3458" s="95"/>
      <c r="G3458" s="277"/>
    </row>
    <row r="3459" spans="1:123" ht="24" customHeight="1" x14ac:dyDescent="0.2">
      <c r="A3459" s="331" t="s">
        <v>507</v>
      </c>
      <c r="B3459" s="332"/>
      <c r="C3459" s="333" t="s">
        <v>0</v>
      </c>
      <c r="D3459" s="333" t="s">
        <v>27</v>
      </c>
      <c r="E3459" s="335" t="s">
        <v>28</v>
      </c>
      <c r="F3459" s="337" t="s">
        <v>29</v>
      </c>
      <c r="G3459" s="337" t="s">
        <v>30</v>
      </c>
    </row>
    <row r="3460" spans="1:123" s="94" customFormat="1" ht="24" customHeight="1" x14ac:dyDescent="0.2">
      <c r="A3460" s="99" t="s">
        <v>508</v>
      </c>
      <c r="B3460" s="99" t="s">
        <v>509</v>
      </c>
      <c r="C3460" s="334"/>
      <c r="D3460" s="334"/>
      <c r="E3460" s="336"/>
      <c r="F3460" s="338"/>
      <c r="G3460" s="338"/>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
      <c r="A3461" s="279"/>
      <c r="B3461" s="100"/>
      <c r="C3461" s="138" t="s">
        <v>604</v>
      </c>
      <c r="D3461" s="101"/>
      <c r="E3461" s="102"/>
      <c r="F3461" s="103"/>
      <c r="G3461" s="280"/>
    </row>
    <row r="3462" spans="1:123" s="224" customFormat="1" ht="24" customHeight="1" x14ac:dyDescent="0.2">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
      <c r="A3476" s="282"/>
      <c r="D3476" s="94"/>
      <c r="E3476" s="95"/>
      <c r="F3476" s="268" t="s">
        <v>31</v>
      </c>
      <c r="G3476" s="283">
        <f>SUBTOTAL(9,G3462:G3475)</f>
        <v>0</v>
      </c>
    </row>
    <row r="3477" spans="1:7" ht="24" customHeight="1" x14ac:dyDescent="0.2">
      <c r="A3477" s="282"/>
      <c r="C3477" s="104" t="s">
        <v>605</v>
      </c>
      <c r="D3477" s="94"/>
      <c r="E3477" s="95"/>
      <c r="G3477" s="284"/>
    </row>
    <row r="3478" spans="1:7" s="224" customFormat="1" ht="24" customHeight="1" x14ac:dyDescent="0.2">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
      <c r="A3485" s="219" t="str">
        <f t="shared" si="1041"/>
        <v/>
      </c>
      <c r="B3485" s="217">
        <f t="shared" si="1042"/>
        <v>0</v>
      </c>
      <c r="C3485" s="218"/>
      <c r="D3485" s="219" t="str">
        <f t="shared" si="1043"/>
        <v/>
      </c>
      <c r="E3485" s="220"/>
      <c r="F3485" s="221">
        <f t="shared" si="1044"/>
        <v>0</v>
      </c>
      <c r="G3485" s="281">
        <f t="shared" si="1045"/>
        <v>0</v>
      </c>
    </row>
    <row r="3486" spans="1:7" ht="24" customHeight="1" x14ac:dyDescent="0.2">
      <c r="A3486" s="282"/>
      <c r="D3486" s="94"/>
      <c r="E3486" s="95"/>
      <c r="F3486" s="268" t="s">
        <v>32</v>
      </c>
      <c r="G3486" s="283">
        <f>SUBTOTAL(9,G3478:G3485)</f>
        <v>0</v>
      </c>
    </row>
    <row r="3487" spans="1:7" ht="24" customHeight="1" x14ac:dyDescent="0.2">
      <c r="A3487" s="282"/>
      <c r="C3487" s="104" t="s">
        <v>606</v>
      </c>
      <c r="D3487" s="94"/>
      <c r="E3487" s="95"/>
      <c r="G3487" s="284"/>
    </row>
    <row r="3488" spans="1:7" s="224" customFormat="1" ht="24" customHeight="1" x14ac:dyDescent="0.2">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
      <c r="A3497" s="285"/>
      <c r="B3497" s="94"/>
      <c r="D3497" s="94"/>
      <c r="E3497" s="95"/>
      <c r="F3497" s="268" t="s">
        <v>33</v>
      </c>
      <c r="G3497" s="283">
        <f>SUBTOTAL(9,G3488:G3496)</f>
        <v>0</v>
      </c>
    </row>
    <row r="3498" spans="1:7" ht="24" customHeight="1" x14ac:dyDescent="0.2">
      <c r="A3498" s="286"/>
      <c r="B3498" s="94"/>
      <c r="D3498" s="94"/>
      <c r="E3498" s="95"/>
      <c r="G3498" s="284"/>
    </row>
    <row r="3499" spans="1:7" ht="24" customHeight="1" x14ac:dyDescent="0.2">
      <c r="A3499" s="287" t="str">
        <f>B3457</f>
        <v>10.1.1.14</v>
      </c>
      <c r="B3499" s="288" t="str">
        <f>C3457</f>
        <v>V2</v>
      </c>
      <c r="C3499" s="101"/>
      <c r="D3499" s="101" t="s">
        <v>34</v>
      </c>
      <c r="E3499" s="102"/>
      <c r="F3499" s="290" t="s">
        <v>35</v>
      </c>
      <c r="G3499" s="289">
        <f>SUBTOTAL(9,G3462:G3498)</f>
        <v>0</v>
      </c>
    </row>
    <row r="3501" spans="1:7" ht="24" customHeight="1" x14ac:dyDescent="0.2">
      <c r="A3501" s="269" t="s">
        <v>37</v>
      </c>
      <c r="B3501" s="270"/>
      <c r="C3501" s="270"/>
      <c r="D3501" s="270"/>
      <c r="E3501" s="270"/>
      <c r="F3501" s="270"/>
      <c r="G3501" s="271"/>
    </row>
    <row r="3502" spans="1:7" ht="24" customHeight="1" x14ac:dyDescent="0.2">
      <c r="A3502" s="272" t="s">
        <v>602</v>
      </c>
      <c r="B3502" s="90" t="str">
        <f>Comitente</f>
        <v>SUBSECRETARIA DE ARQUITECTURA</v>
      </c>
      <c r="C3502" s="86"/>
      <c r="D3502" s="91"/>
      <c r="E3502" s="91"/>
      <c r="F3502" s="92"/>
      <c r="G3502" s="273"/>
    </row>
    <row r="3503" spans="1:7" ht="24" customHeight="1" x14ac:dyDescent="0.2">
      <c r="A3503" s="272" t="s">
        <v>603</v>
      </c>
      <c r="B3503" s="90">
        <f>Contratista</f>
        <v>0</v>
      </c>
      <c r="C3503" s="87"/>
      <c r="D3503" s="87"/>
      <c r="E3503" s="87"/>
      <c r="F3503" s="93"/>
      <c r="G3503" s="274"/>
    </row>
    <row r="3504" spans="1:7" ht="24" customHeight="1" x14ac:dyDescent="0.2">
      <c r="A3504" s="272" t="s">
        <v>24</v>
      </c>
      <c r="B3504" s="90" t="str">
        <f>Obra</f>
        <v>ESCUELA SECUNDARIA ULLUM</v>
      </c>
      <c r="C3504" s="87"/>
      <c r="D3504" s="87"/>
      <c r="E3504" s="87"/>
      <c r="F3504" s="93" t="s">
        <v>38</v>
      </c>
      <c r="G3504" s="275">
        <f>Fecha_Base</f>
        <v>0</v>
      </c>
    </row>
    <row r="3505" spans="1:123" ht="24" customHeight="1" x14ac:dyDescent="0.2">
      <c r="A3505" s="276" t="s">
        <v>601</v>
      </c>
      <c r="B3505" s="88" t="str">
        <f>Ubicación</f>
        <v>ULLUM - SAN JUAN</v>
      </c>
      <c r="C3505" s="88"/>
      <c r="D3505" s="94"/>
      <c r="E3505" s="95"/>
      <c r="G3505" s="277"/>
    </row>
    <row r="3506" spans="1:123" ht="24" customHeight="1" x14ac:dyDescent="0.2">
      <c r="A3506" s="276" t="s">
        <v>39</v>
      </c>
      <c r="B3506" s="97">
        <f>IFERROR(VALUE(LEFT(B3507,FIND(".",B3507)-1)),"")</f>
        <v>10</v>
      </c>
      <c r="C3506" s="89" t="str">
        <f>IFERROR(VLOOKUP(B3506,Tabla_CyP,2,FALSE),"")</f>
        <v xml:space="preserve"> CARPINTERÍAS</v>
      </c>
      <c r="E3506" s="95"/>
      <c r="G3506" s="277"/>
    </row>
    <row r="3507" spans="1:123" ht="24" customHeight="1" x14ac:dyDescent="0.2">
      <c r="A3507" s="276" t="s">
        <v>25</v>
      </c>
      <c r="B3507" s="98" t="str">
        <f>IFERROR(VLOOKUP(COUNTIF($A$1:A3507,"ANALISIS DE PRECIOS"),Tabla_NumeroItem,2,FALSE),"")</f>
        <v>10.1.1.15</v>
      </c>
      <c r="C3507" s="89" t="str">
        <f>IFERROR(VLOOKUP(B3507,Tabla_CyP,2,FALSE),"")</f>
        <v>V3</v>
      </c>
      <c r="D3507" s="94"/>
      <c r="E3507" s="95"/>
      <c r="F3507" s="93" t="s">
        <v>26</v>
      </c>
      <c r="G3507" s="278" t="str">
        <f>IFERROR(VLOOKUP(B3507,Tabla_CyP,4,FALSE),"")</f>
        <v>m2</v>
      </c>
    </row>
    <row r="3508" spans="1:123" ht="24" customHeight="1" x14ac:dyDescent="0.2">
      <c r="A3508" s="276"/>
      <c r="B3508" s="88"/>
      <c r="D3508" s="94"/>
      <c r="E3508" s="95"/>
      <c r="G3508" s="277"/>
    </row>
    <row r="3509" spans="1:123" ht="24" customHeight="1" x14ac:dyDescent="0.2">
      <c r="A3509" s="331" t="s">
        <v>507</v>
      </c>
      <c r="B3509" s="332"/>
      <c r="C3509" s="333" t="s">
        <v>0</v>
      </c>
      <c r="D3509" s="333" t="s">
        <v>27</v>
      </c>
      <c r="E3509" s="335" t="s">
        <v>28</v>
      </c>
      <c r="F3509" s="337" t="s">
        <v>29</v>
      </c>
      <c r="G3509" s="337" t="s">
        <v>30</v>
      </c>
    </row>
    <row r="3510" spans="1:123" s="94" customFormat="1" ht="24" customHeight="1" x14ac:dyDescent="0.2">
      <c r="A3510" s="99" t="s">
        <v>508</v>
      </c>
      <c r="B3510" s="99" t="s">
        <v>509</v>
      </c>
      <c r="C3510" s="334"/>
      <c r="D3510" s="334"/>
      <c r="E3510" s="336"/>
      <c r="F3510" s="338"/>
      <c r="G3510" s="338"/>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
      <c r="A3511" s="279"/>
      <c r="B3511" s="100"/>
      <c r="C3511" s="138" t="s">
        <v>604</v>
      </c>
      <c r="D3511" s="101"/>
      <c r="E3511" s="102"/>
      <c r="F3511" s="103"/>
      <c r="G3511" s="280"/>
    </row>
    <row r="3512" spans="1:123" s="224" customFormat="1" ht="24" customHeight="1" x14ac:dyDescent="0.2">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
      <c r="A3526" s="282"/>
      <c r="D3526" s="94"/>
      <c r="E3526" s="95"/>
      <c r="F3526" s="268" t="s">
        <v>31</v>
      </c>
      <c r="G3526" s="283">
        <f>SUBTOTAL(9,G3512:G3525)</f>
        <v>0</v>
      </c>
    </row>
    <row r="3527" spans="1:7" ht="24" customHeight="1" x14ac:dyDescent="0.2">
      <c r="A3527" s="282"/>
      <c r="C3527" s="104" t="s">
        <v>605</v>
      </c>
      <c r="D3527" s="94"/>
      <c r="E3527" s="95"/>
      <c r="G3527" s="284"/>
    </row>
    <row r="3528" spans="1:7" s="224" customFormat="1" ht="24" customHeight="1" x14ac:dyDescent="0.2">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
      <c r="A3535" s="219" t="str">
        <f t="shared" si="1056"/>
        <v/>
      </c>
      <c r="B3535" s="217">
        <f t="shared" si="1057"/>
        <v>0</v>
      </c>
      <c r="C3535" s="218"/>
      <c r="D3535" s="219" t="str">
        <f t="shared" si="1058"/>
        <v/>
      </c>
      <c r="E3535" s="220"/>
      <c r="F3535" s="221">
        <f t="shared" si="1059"/>
        <v>0</v>
      </c>
      <c r="G3535" s="281">
        <f t="shared" si="1060"/>
        <v>0</v>
      </c>
    </row>
    <row r="3536" spans="1:7" ht="24" customHeight="1" x14ac:dyDescent="0.2">
      <c r="A3536" s="282"/>
      <c r="D3536" s="94"/>
      <c r="E3536" s="95"/>
      <c r="F3536" s="268" t="s">
        <v>32</v>
      </c>
      <c r="G3536" s="283">
        <f>SUBTOTAL(9,G3528:G3535)</f>
        <v>0</v>
      </c>
    </row>
    <row r="3537" spans="1:7" ht="24" customHeight="1" x14ac:dyDescent="0.2">
      <c r="A3537" s="282"/>
      <c r="C3537" s="104" t="s">
        <v>606</v>
      </c>
      <c r="D3537" s="94"/>
      <c r="E3537" s="95"/>
      <c r="G3537" s="284"/>
    </row>
    <row r="3538" spans="1:7" s="224" customFormat="1" ht="24" customHeight="1" x14ac:dyDescent="0.2">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
      <c r="A3547" s="285"/>
      <c r="B3547" s="94"/>
      <c r="D3547" s="94"/>
      <c r="E3547" s="95"/>
      <c r="F3547" s="268" t="s">
        <v>33</v>
      </c>
      <c r="G3547" s="283">
        <f>SUBTOTAL(9,G3538:G3546)</f>
        <v>0</v>
      </c>
    </row>
    <row r="3548" spans="1:7" ht="24" customHeight="1" x14ac:dyDescent="0.2">
      <c r="A3548" s="286"/>
      <c r="B3548" s="94"/>
      <c r="D3548" s="94"/>
      <c r="E3548" s="95"/>
      <c r="G3548" s="284"/>
    </row>
    <row r="3549" spans="1:7" ht="24" customHeight="1" x14ac:dyDescent="0.2">
      <c r="A3549" s="287" t="str">
        <f>B3507</f>
        <v>10.1.1.15</v>
      </c>
      <c r="B3549" s="288" t="str">
        <f>C3507</f>
        <v>V3</v>
      </c>
      <c r="C3549" s="101"/>
      <c r="D3549" s="101" t="s">
        <v>34</v>
      </c>
      <c r="E3549" s="102"/>
      <c r="F3549" s="290" t="s">
        <v>35</v>
      </c>
      <c r="G3549" s="289">
        <f>SUBTOTAL(9,G3512:G3548)</f>
        <v>0</v>
      </c>
    </row>
    <row r="3551" spans="1:7" ht="24" customHeight="1" x14ac:dyDescent="0.2">
      <c r="A3551" s="269" t="s">
        <v>37</v>
      </c>
      <c r="B3551" s="270"/>
      <c r="C3551" s="270"/>
      <c r="D3551" s="270"/>
      <c r="E3551" s="270"/>
      <c r="F3551" s="270"/>
      <c r="G3551" s="271"/>
    </row>
    <row r="3552" spans="1:7" ht="24" customHeight="1" x14ac:dyDescent="0.2">
      <c r="A3552" s="272" t="s">
        <v>602</v>
      </c>
      <c r="B3552" s="90" t="str">
        <f>Comitente</f>
        <v>SUBSECRETARIA DE ARQUITECTURA</v>
      </c>
      <c r="C3552" s="86"/>
      <c r="D3552" s="91"/>
      <c r="E3552" s="91"/>
      <c r="F3552" s="92"/>
      <c r="G3552" s="273"/>
    </row>
    <row r="3553" spans="1:123" ht="24" customHeight="1" x14ac:dyDescent="0.2">
      <c r="A3553" s="272" t="s">
        <v>603</v>
      </c>
      <c r="B3553" s="90">
        <f>Contratista</f>
        <v>0</v>
      </c>
      <c r="C3553" s="87"/>
      <c r="D3553" s="87"/>
      <c r="E3553" s="87"/>
      <c r="F3553" s="93"/>
      <c r="G3553" s="274"/>
    </row>
    <row r="3554" spans="1:123" ht="24" customHeight="1" x14ac:dyDescent="0.2">
      <c r="A3554" s="272" t="s">
        <v>24</v>
      </c>
      <c r="B3554" s="90" t="str">
        <f>Obra</f>
        <v>ESCUELA SECUNDARIA ULLUM</v>
      </c>
      <c r="C3554" s="87"/>
      <c r="D3554" s="87"/>
      <c r="E3554" s="87"/>
      <c r="F3554" s="93" t="s">
        <v>38</v>
      </c>
      <c r="G3554" s="275">
        <f>Fecha_Base</f>
        <v>0</v>
      </c>
    </row>
    <row r="3555" spans="1:123" ht="24" customHeight="1" x14ac:dyDescent="0.2">
      <c r="A3555" s="276" t="s">
        <v>601</v>
      </c>
      <c r="B3555" s="88" t="str">
        <f>Ubicación</f>
        <v>ULLUM - SAN JUAN</v>
      </c>
      <c r="C3555" s="88"/>
      <c r="D3555" s="94"/>
      <c r="E3555" s="95"/>
      <c r="G3555" s="277"/>
    </row>
    <row r="3556" spans="1:123" ht="24" customHeight="1" x14ac:dyDescent="0.2">
      <c r="A3556" s="276" t="s">
        <v>39</v>
      </c>
      <c r="B3556" s="97">
        <f>IFERROR(VALUE(LEFT(B3557,FIND(".",B3557)-1)),"")</f>
        <v>10</v>
      </c>
      <c r="C3556" s="89" t="str">
        <f>IFERROR(VLOOKUP(B3556,Tabla_CyP,2,FALSE),"")</f>
        <v xml:space="preserve"> CARPINTERÍAS</v>
      </c>
      <c r="E3556" s="95"/>
      <c r="G3556" s="277"/>
    </row>
    <row r="3557" spans="1:123" ht="24" customHeight="1" x14ac:dyDescent="0.2">
      <c r="A3557" s="276" t="s">
        <v>25</v>
      </c>
      <c r="B3557" s="98" t="str">
        <f>IFERROR(VLOOKUP(COUNTIF($A$1:A3557,"ANALISIS DE PRECIOS"),Tabla_NumeroItem,2,FALSE),"")</f>
        <v>10.1.1.16</v>
      </c>
      <c r="C3557" s="89" t="str">
        <f>IFERROR(VLOOKUP(B3557,Tabla_CyP,2,FALSE),"")</f>
        <v>V4</v>
      </c>
      <c r="D3557" s="94"/>
      <c r="E3557" s="95"/>
      <c r="F3557" s="93" t="s">
        <v>26</v>
      </c>
      <c r="G3557" s="278" t="str">
        <f>IFERROR(VLOOKUP(B3557,Tabla_CyP,4,FALSE),"")</f>
        <v>m2</v>
      </c>
    </row>
    <row r="3558" spans="1:123" ht="24" customHeight="1" x14ac:dyDescent="0.2">
      <c r="A3558" s="276"/>
      <c r="B3558" s="88"/>
      <c r="D3558" s="94"/>
      <c r="E3558" s="95"/>
      <c r="G3558" s="277"/>
    </row>
    <row r="3559" spans="1:123" ht="24" customHeight="1" x14ac:dyDescent="0.2">
      <c r="A3559" s="331" t="s">
        <v>507</v>
      </c>
      <c r="B3559" s="332"/>
      <c r="C3559" s="333" t="s">
        <v>0</v>
      </c>
      <c r="D3559" s="333" t="s">
        <v>27</v>
      </c>
      <c r="E3559" s="335" t="s">
        <v>28</v>
      </c>
      <c r="F3559" s="337" t="s">
        <v>29</v>
      </c>
      <c r="G3559" s="337" t="s">
        <v>30</v>
      </c>
    </row>
    <row r="3560" spans="1:123" s="94" customFormat="1" ht="24" customHeight="1" x14ac:dyDescent="0.2">
      <c r="A3560" s="99" t="s">
        <v>508</v>
      </c>
      <c r="B3560" s="99" t="s">
        <v>509</v>
      </c>
      <c r="C3560" s="334"/>
      <c r="D3560" s="334"/>
      <c r="E3560" s="336"/>
      <c r="F3560" s="338"/>
      <c r="G3560" s="338"/>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
      <c r="A3561" s="279"/>
      <c r="B3561" s="100"/>
      <c r="C3561" s="138" t="s">
        <v>604</v>
      </c>
      <c r="D3561" s="101"/>
      <c r="E3561" s="102"/>
      <c r="F3561" s="103"/>
      <c r="G3561" s="280"/>
    </row>
    <row r="3562" spans="1:123" s="224" customFormat="1" ht="24" customHeight="1" x14ac:dyDescent="0.2">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
      <c r="A3576" s="282"/>
      <c r="D3576" s="94"/>
      <c r="E3576" s="95"/>
      <c r="F3576" s="268" t="s">
        <v>31</v>
      </c>
      <c r="G3576" s="283">
        <f>SUBTOTAL(9,G3562:G3575)</f>
        <v>0</v>
      </c>
    </row>
    <row r="3577" spans="1:7" ht="24" customHeight="1" x14ac:dyDescent="0.2">
      <c r="A3577" s="282"/>
      <c r="C3577" s="104" t="s">
        <v>605</v>
      </c>
      <c r="D3577" s="94"/>
      <c r="E3577" s="95"/>
      <c r="G3577" s="284"/>
    </row>
    <row r="3578" spans="1:7" s="224" customFormat="1" ht="24" customHeight="1" x14ac:dyDescent="0.2">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
      <c r="A3585" s="219" t="str">
        <f t="shared" si="1071"/>
        <v/>
      </c>
      <c r="B3585" s="217">
        <f t="shared" si="1072"/>
        <v>0</v>
      </c>
      <c r="C3585" s="218"/>
      <c r="D3585" s="219" t="str">
        <f t="shared" si="1073"/>
        <v/>
      </c>
      <c r="E3585" s="220"/>
      <c r="F3585" s="221">
        <f t="shared" si="1074"/>
        <v>0</v>
      </c>
      <c r="G3585" s="281">
        <f t="shared" si="1075"/>
        <v>0</v>
      </c>
    </row>
    <row r="3586" spans="1:7" ht="24" customHeight="1" x14ac:dyDescent="0.2">
      <c r="A3586" s="282"/>
      <c r="D3586" s="94"/>
      <c r="E3586" s="95"/>
      <c r="F3586" s="268" t="s">
        <v>32</v>
      </c>
      <c r="G3586" s="283">
        <f>SUBTOTAL(9,G3578:G3585)</f>
        <v>0</v>
      </c>
    </row>
    <row r="3587" spans="1:7" ht="24" customHeight="1" x14ac:dyDescent="0.2">
      <c r="A3587" s="282"/>
      <c r="C3587" s="104" t="s">
        <v>606</v>
      </c>
      <c r="D3587" s="94"/>
      <c r="E3587" s="95"/>
      <c r="G3587" s="284"/>
    </row>
    <row r="3588" spans="1:7" s="224" customFormat="1" ht="24" customHeight="1" x14ac:dyDescent="0.2">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
      <c r="A3597" s="285"/>
      <c r="B3597" s="94"/>
      <c r="D3597" s="94"/>
      <c r="E3597" s="95"/>
      <c r="F3597" s="268" t="s">
        <v>33</v>
      </c>
      <c r="G3597" s="283">
        <f>SUBTOTAL(9,G3588:G3596)</f>
        <v>0</v>
      </c>
    </row>
    <row r="3598" spans="1:7" ht="24" customHeight="1" x14ac:dyDescent="0.2">
      <c r="A3598" s="286"/>
      <c r="B3598" s="94"/>
      <c r="D3598" s="94"/>
      <c r="E3598" s="95"/>
      <c r="G3598" s="284"/>
    </row>
    <row r="3599" spans="1:7" ht="24" customHeight="1" x14ac:dyDescent="0.2">
      <c r="A3599" s="287" t="str">
        <f>B3557</f>
        <v>10.1.1.16</v>
      </c>
      <c r="B3599" s="288" t="str">
        <f>C3557</f>
        <v>V4</v>
      </c>
      <c r="C3599" s="101"/>
      <c r="D3599" s="101" t="s">
        <v>34</v>
      </c>
      <c r="E3599" s="102"/>
      <c r="F3599" s="290" t="s">
        <v>35</v>
      </c>
      <c r="G3599" s="289">
        <f>SUBTOTAL(9,G3562:G3598)</f>
        <v>0</v>
      </c>
    </row>
    <row r="3601" spans="1:123" ht="24" customHeight="1" x14ac:dyDescent="0.2">
      <c r="A3601" s="269" t="s">
        <v>37</v>
      </c>
      <c r="B3601" s="270"/>
      <c r="C3601" s="270"/>
      <c r="D3601" s="270"/>
      <c r="E3601" s="270"/>
      <c r="F3601" s="270"/>
      <c r="G3601" s="271"/>
    </row>
    <row r="3602" spans="1:123" ht="24" customHeight="1" x14ac:dyDescent="0.2">
      <c r="A3602" s="272" t="s">
        <v>602</v>
      </c>
      <c r="B3602" s="90" t="str">
        <f>Comitente</f>
        <v>SUBSECRETARIA DE ARQUITECTURA</v>
      </c>
      <c r="C3602" s="86"/>
      <c r="D3602" s="91"/>
      <c r="E3602" s="91"/>
      <c r="F3602" s="92"/>
      <c r="G3602" s="273"/>
    </row>
    <row r="3603" spans="1:123" ht="24" customHeight="1" x14ac:dyDescent="0.2">
      <c r="A3603" s="272" t="s">
        <v>603</v>
      </c>
      <c r="B3603" s="90">
        <f>Contratista</f>
        <v>0</v>
      </c>
      <c r="C3603" s="87"/>
      <c r="D3603" s="87"/>
      <c r="E3603" s="87"/>
      <c r="F3603" s="93"/>
      <c r="G3603" s="274"/>
    </row>
    <row r="3604" spans="1:123" ht="24" customHeight="1" x14ac:dyDescent="0.2">
      <c r="A3604" s="272" t="s">
        <v>24</v>
      </c>
      <c r="B3604" s="90" t="str">
        <f>Obra</f>
        <v>ESCUELA SECUNDARIA ULLUM</v>
      </c>
      <c r="C3604" s="87"/>
      <c r="D3604" s="87"/>
      <c r="E3604" s="87"/>
      <c r="F3604" s="93" t="s">
        <v>38</v>
      </c>
      <c r="G3604" s="275">
        <f>Fecha_Base</f>
        <v>0</v>
      </c>
    </row>
    <row r="3605" spans="1:123" ht="24" customHeight="1" x14ac:dyDescent="0.2">
      <c r="A3605" s="276" t="s">
        <v>601</v>
      </c>
      <c r="B3605" s="88" t="str">
        <f>Ubicación</f>
        <v>ULLUM - SAN JUAN</v>
      </c>
      <c r="C3605" s="88"/>
      <c r="D3605" s="94"/>
      <c r="E3605" s="95"/>
      <c r="G3605" s="277"/>
    </row>
    <row r="3606" spans="1:123" ht="24" customHeight="1" x14ac:dyDescent="0.2">
      <c r="A3606" s="276" t="s">
        <v>39</v>
      </c>
      <c r="B3606" s="97">
        <f>IFERROR(VALUE(LEFT(B3607,FIND(".",B3607)-1)),"")</f>
        <v>10</v>
      </c>
      <c r="C3606" s="89" t="str">
        <f>IFERROR(VLOOKUP(B3606,Tabla_CyP,2,FALSE),"")</f>
        <v xml:space="preserve"> CARPINTERÍAS</v>
      </c>
      <c r="E3606" s="95"/>
      <c r="G3606" s="277"/>
    </row>
    <row r="3607" spans="1:123" ht="24" customHeight="1" x14ac:dyDescent="0.2">
      <c r="A3607" s="276" t="s">
        <v>25</v>
      </c>
      <c r="B3607" s="98" t="str">
        <f>IFERROR(VLOOKUP(COUNTIF($A$1:A3607,"ANALISIS DE PRECIOS"),Tabla_NumeroItem,2,FALSE),"")</f>
        <v>10.1.1.17</v>
      </c>
      <c r="C3607" s="89" t="str">
        <f>IFERROR(VLOOKUP(B3607,Tabla_CyP,2,FALSE),"")</f>
        <v>V5</v>
      </c>
      <c r="D3607" s="94"/>
      <c r="E3607" s="95"/>
      <c r="F3607" s="93" t="s">
        <v>26</v>
      </c>
      <c r="G3607" s="278" t="str">
        <f>IFERROR(VLOOKUP(B3607,Tabla_CyP,4,FALSE),"")</f>
        <v>m2</v>
      </c>
    </row>
    <row r="3608" spans="1:123" ht="24" customHeight="1" x14ac:dyDescent="0.2">
      <c r="A3608" s="276"/>
      <c r="B3608" s="88"/>
      <c r="D3608" s="94"/>
      <c r="E3608" s="95"/>
      <c r="G3608" s="277"/>
    </row>
    <row r="3609" spans="1:123" ht="24" customHeight="1" x14ac:dyDescent="0.2">
      <c r="A3609" s="331" t="s">
        <v>507</v>
      </c>
      <c r="B3609" s="332"/>
      <c r="C3609" s="333" t="s">
        <v>0</v>
      </c>
      <c r="D3609" s="333" t="s">
        <v>27</v>
      </c>
      <c r="E3609" s="335" t="s">
        <v>28</v>
      </c>
      <c r="F3609" s="337" t="s">
        <v>29</v>
      </c>
      <c r="G3609" s="337" t="s">
        <v>30</v>
      </c>
    </row>
    <row r="3610" spans="1:123" s="94" customFormat="1" ht="24" customHeight="1" x14ac:dyDescent="0.2">
      <c r="A3610" s="99" t="s">
        <v>508</v>
      </c>
      <c r="B3610" s="99" t="s">
        <v>509</v>
      </c>
      <c r="C3610" s="334"/>
      <c r="D3610" s="334"/>
      <c r="E3610" s="336"/>
      <c r="F3610" s="338"/>
      <c r="G3610" s="338"/>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
      <c r="A3611" s="279"/>
      <c r="B3611" s="100"/>
      <c r="C3611" s="138" t="s">
        <v>604</v>
      </c>
      <c r="D3611" s="101"/>
      <c r="E3611" s="102"/>
      <c r="F3611" s="103"/>
      <c r="G3611" s="280"/>
    </row>
    <row r="3612" spans="1:123" s="224" customFormat="1" ht="24" customHeight="1" x14ac:dyDescent="0.2">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
      <c r="A3626" s="282"/>
      <c r="D3626" s="94"/>
      <c r="E3626" s="95"/>
      <c r="F3626" s="268" t="s">
        <v>31</v>
      </c>
      <c r="G3626" s="283">
        <f>SUBTOTAL(9,G3612:G3625)</f>
        <v>0</v>
      </c>
    </row>
    <row r="3627" spans="1:7" ht="24" customHeight="1" x14ac:dyDescent="0.2">
      <c r="A3627" s="282"/>
      <c r="C3627" s="104" t="s">
        <v>605</v>
      </c>
      <c r="D3627" s="94"/>
      <c r="E3627" s="95"/>
      <c r="G3627" s="284"/>
    </row>
    <row r="3628" spans="1:7" s="224" customFormat="1" ht="24" customHeight="1" x14ac:dyDescent="0.2">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
      <c r="A3635" s="219" t="str">
        <f t="shared" si="1086"/>
        <v/>
      </c>
      <c r="B3635" s="217">
        <f t="shared" si="1087"/>
        <v>0</v>
      </c>
      <c r="C3635" s="218"/>
      <c r="D3635" s="219" t="str">
        <f t="shared" si="1088"/>
        <v/>
      </c>
      <c r="E3635" s="220"/>
      <c r="F3635" s="221">
        <f t="shared" si="1089"/>
        <v>0</v>
      </c>
      <c r="G3635" s="281">
        <f t="shared" si="1090"/>
        <v>0</v>
      </c>
    </row>
    <row r="3636" spans="1:7" ht="24" customHeight="1" x14ac:dyDescent="0.2">
      <c r="A3636" s="282"/>
      <c r="D3636" s="94"/>
      <c r="E3636" s="95"/>
      <c r="F3636" s="268" t="s">
        <v>32</v>
      </c>
      <c r="G3636" s="283">
        <f>SUBTOTAL(9,G3628:G3635)</f>
        <v>0</v>
      </c>
    </row>
    <row r="3637" spans="1:7" ht="24" customHeight="1" x14ac:dyDescent="0.2">
      <c r="A3637" s="282"/>
      <c r="C3637" s="104" t="s">
        <v>606</v>
      </c>
      <c r="D3637" s="94"/>
      <c r="E3637" s="95"/>
      <c r="G3637" s="284"/>
    </row>
    <row r="3638" spans="1:7" s="224" customFormat="1" ht="24" customHeight="1" x14ac:dyDescent="0.2">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
      <c r="A3647" s="285"/>
      <c r="B3647" s="94"/>
      <c r="D3647" s="94"/>
      <c r="E3647" s="95"/>
      <c r="F3647" s="268" t="s">
        <v>33</v>
      </c>
      <c r="G3647" s="283">
        <f>SUBTOTAL(9,G3638:G3646)</f>
        <v>0</v>
      </c>
    </row>
    <row r="3648" spans="1:7" ht="24" customHeight="1" x14ac:dyDescent="0.2">
      <c r="A3648" s="286"/>
      <c r="B3648" s="94"/>
      <c r="D3648" s="94"/>
      <c r="E3648" s="95"/>
      <c r="G3648" s="284"/>
    </row>
    <row r="3649" spans="1:123" ht="24" customHeight="1" x14ac:dyDescent="0.2">
      <c r="A3649" s="287" t="str">
        <f>B3607</f>
        <v>10.1.1.17</v>
      </c>
      <c r="B3649" s="288" t="str">
        <f>C3607</f>
        <v>V5</v>
      </c>
      <c r="C3649" s="101"/>
      <c r="D3649" s="101" t="s">
        <v>34</v>
      </c>
      <c r="E3649" s="102"/>
      <c r="F3649" s="290" t="s">
        <v>35</v>
      </c>
      <c r="G3649" s="289">
        <f>SUBTOTAL(9,G3612:G3648)</f>
        <v>0</v>
      </c>
    </row>
    <row r="3651" spans="1:123" ht="24" customHeight="1" x14ac:dyDescent="0.2">
      <c r="A3651" s="269" t="s">
        <v>37</v>
      </c>
      <c r="B3651" s="270"/>
      <c r="C3651" s="270"/>
      <c r="D3651" s="270"/>
      <c r="E3651" s="270"/>
      <c r="F3651" s="270"/>
      <c r="G3651" s="271"/>
    </row>
    <row r="3652" spans="1:123" ht="24" customHeight="1" x14ac:dyDescent="0.2">
      <c r="A3652" s="272" t="s">
        <v>602</v>
      </c>
      <c r="B3652" s="90" t="str">
        <f>Comitente</f>
        <v>SUBSECRETARIA DE ARQUITECTURA</v>
      </c>
      <c r="C3652" s="86"/>
      <c r="D3652" s="91"/>
      <c r="E3652" s="91"/>
      <c r="F3652" s="92"/>
      <c r="G3652" s="273"/>
    </row>
    <row r="3653" spans="1:123" ht="24" customHeight="1" x14ac:dyDescent="0.2">
      <c r="A3653" s="272" t="s">
        <v>603</v>
      </c>
      <c r="B3653" s="90">
        <f>Contratista</f>
        <v>0</v>
      </c>
      <c r="C3653" s="87"/>
      <c r="D3653" s="87"/>
      <c r="E3653" s="87"/>
      <c r="F3653" s="93"/>
      <c r="G3653" s="274"/>
    </row>
    <row r="3654" spans="1:123" ht="24" customHeight="1" x14ac:dyDescent="0.2">
      <c r="A3654" s="272" t="s">
        <v>24</v>
      </c>
      <c r="B3654" s="90" t="str">
        <f>Obra</f>
        <v>ESCUELA SECUNDARIA ULLUM</v>
      </c>
      <c r="C3654" s="87"/>
      <c r="D3654" s="87"/>
      <c r="E3654" s="87"/>
      <c r="F3654" s="93" t="s">
        <v>38</v>
      </c>
      <c r="G3654" s="275">
        <f>Fecha_Base</f>
        <v>0</v>
      </c>
    </row>
    <row r="3655" spans="1:123" ht="24" customHeight="1" x14ac:dyDescent="0.2">
      <c r="A3655" s="276" t="s">
        <v>601</v>
      </c>
      <c r="B3655" s="88" t="str">
        <f>Ubicación</f>
        <v>ULLUM - SAN JUAN</v>
      </c>
      <c r="C3655" s="88"/>
      <c r="D3655" s="94"/>
      <c r="E3655" s="95"/>
      <c r="G3655" s="277"/>
    </row>
    <row r="3656" spans="1:123" ht="24" customHeight="1" x14ac:dyDescent="0.2">
      <c r="A3656" s="276" t="s">
        <v>39</v>
      </c>
      <c r="B3656" s="97">
        <f>IFERROR(VALUE(LEFT(B3657,FIND(".",B3657)-1)),"")</f>
        <v>10</v>
      </c>
      <c r="C3656" s="89" t="str">
        <f>IFERROR(VLOOKUP(B3656,Tabla_CyP,2,FALSE),"")</f>
        <v xml:space="preserve"> CARPINTERÍAS</v>
      </c>
      <c r="E3656" s="95"/>
      <c r="G3656" s="277"/>
    </row>
    <row r="3657" spans="1:123" ht="24" customHeight="1" x14ac:dyDescent="0.2">
      <c r="A3657" s="276" t="s">
        <v>25</v>
      </c>
      <c r="B3657" s="98" t="str">
        <f>IFERROR(VLOOKUP(COUNTIF($A$1:A3657,"ANALISIS DE PRECIOS"),Tabla_NumeroItem,2,FALSE),"")</f>
        <v>10.1.1.18</v>
      </c>
      <c r="C3657" s="89" t="str">
        <f>IFERROR(VLOOKUP(B3657,Tabla_CyP,2,FALSE),"")</f>
        <v>PT1</v>
      </c>
      <c r="D3657" s="94"/>
      <c r="E3657" s="95"/>
      <c r="F3657" s="93" t="s">
        <v>26</v>
      </c>
      <c r="G3657" s="278" t="str">
        <f>IFERROR(VLOOKUP(B3657,Tabla_CyP,4,FALSE),"")</f>
        <v>m2</v>
      </c>
    </row>
    <row r="3658" spans="1:123" ht="24" customHeight="1" x14ac:dyDescent="0.2">
      <c r="A3658" s="276"/>
      <c r="B3658" s="88"/>
      <c r="D3658" s="94"/>
      <c r="E3658" s="95"/>
      <c r="G3658" s="277"/>
    </row>
    <row r="3659" spans="1:123" ht="24" customHeight="1" x14ac:dyDescent="0.2">
      <c r="A3659" s="331" t="s">
        <v>507</v>
      </c>
      <c r="B3659" s="332"/>
      <c r="C3659" s="333" t="s">
        <v>0</v>
      </c>
      <c r="D3659" s="333" t="s">
        <v>27</v>
      </c>
      <c r="E3659" s="335" t="s">
        <v>28</v>
      </c>
      <c r="F3659" s="337" t="s">
        <v>29</v>
      </c>
      <c r="G3659" s="337" t="s">
        <v>30</v>
      </c>
    </row>
    <row r="3660" spans="1:123" s="94" customFormat="1" ht="24" customHeight="1" x14ac:dyDescent="0.2">
      <c r="A3660" s="99" t="s">
        <v>508</v>
      </c>
      <c r="B3660" s="99" t="s">
        <v>509</v>
      </c>
      <c r="C3660" s="334"/>
      <c r="D3660" s="334"/>
      <c r="E3660" s="336"/>
      <c r="F3660" s="338"/>
      <c r="G3660" s="338"/>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
      <c r="A3661" s="279"/>
      <c r="B3661" s="100"/>
      <c r="C3661" s="138" t="s">
        <v>604</v>
      </c>
      <c r="D3661" s="101"/>
      <c r="E3661" s="102"/>
      <c r="F3661" s="103"/>
      <c r="G3661" s="280"/>
    </row>
    <row r="3662" spans="1:123" s="224" customFormat="1" ht="24" customHeight="1" x14ac:dyDescent="0.2">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
      <c r="A3676" s="282"/>
      <c r="D3676" s="94"/>
      <c r="E3676" s="95"/>
      <c r="F3676" s="268" t="s">
        <v>31</v>
      </c>
      <c r="G3676" s="283">
        <f>SUBTOTAL(9,G3662:G3675)</f>
        <v>0</v>
      </c>
    </row>
    <row r="3677" spans="1:7" ht="24" customHeight="1" x14ac:dyDescent="0.2">
      <c r="A3677" s="282"/>
      <c r="C3677" s="104" t="s">
        <v>605</v>
      </c>
      <c r="D3677" s="94"/>
      <c r="E3677" s="95"/>
      <c r="G3677" s="284"/>
    </row>
    <row r="3678" spans="1:7" s="224" customFormat="1" ht="24" customHeight="1" x14ac:dyDescent="0.2">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
      <c r="A3685" s="219" t="str">
        <f t="shared" si="1101"/>
        <v/>
      </c>
      <c r="B3685" s="217">
        <f t="shared" si="1102"/>
        <v>0</v>
      </c>
      <c r="C3685" s="218"/>
      <c r="D3685" s="219" t="str">
        <f t="shared" si="1103"/>
        <v/>
      </c>
      <c r="E3685" s="220"/>
      <c r="F3685" s="221">
        <f t="shared" si="1104"/>
        <v>0</v>
      </c>
      <c r="G3685" s="281">
        <f t="shared" si="1105"/>
        <v>0</v>
      </c>
    </row>
    <row r="3686" spans="1:7" ht="24" customHeight="1" x14ac:dyDescent="0.2">
      <c r="A3686" s="282"/>
      <c r="D3686" s="94"/>
      <c r="E3686" s="95"/>
      <c r="F3686" s="268" t="s">
        <v>32</v>
      </c>
      <c r="G3686" s="283">
        <f>SUBTOTAL(9,G3678:G3685)</f>
        <v>0</v>
      </c>
    </row>
    <row r="3687" spans="1:7" ht="24" customHeight="1" x14ac:dyDescent="0.2">
      <c r="A3687" s="282"/>
      <c r="C3687" s="104" t="s">
        <v>606</v>
      </c>
      <c r="D3687" s="94"/>
      <c r="E3687" s="95"/>
      <c r="G3687" s="284"/>
    </row>
    <row r="3688" spans="1:7" s="224" customFormat="1" ht="24" customHeight="1" x14ac:dyDescent="0.2">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
      <c r="A3697" s="285"/>
      <c r="B3697" s="94"/>
      <c r="D3697" s="94"/>
      <c r="E3697" s="95"/>
      <c r="F3697" s="268" t="s">
        <v>33</v>
      </c>
      <c r="G3697" s="283">
        <f>SUBTOTAL(9,G3688:G3696)</f>
        <v>0</v>
      </c>
    </row>
    <row r="3698" spans="1:123" ht="24" customHeight="1" x14ac:dyDescent="0.2">
      <c r="A3698" s="286"/>
      <c r="B3698" s="94"/>
      <c r="D3698" s="94"/>
      <c r="E3698" s="95"/>
      <c r="G3698" s="284"/>
    </row>
    <row r="3699" spans="1:123" ht="24" customHeight="1" x14ac:dyDescent="0.2">
      <c r="A3699" s="287" t="str">
        <f>B3657</f>
        <v>10.1.1.18</v>
      </c>
      <c r="B3699" s="288" t="str">
        <f>C3657</f>
        <v>PT1</v>
      </c>
      <c r="C3699" s="101"/>
      <c r="D3699" s="101" t="s">
        <v>34</v>
      </c>
      <c r="E3699" s="102"/>
      <c r="F3699" s="290" t="s">
        <v>35</v>
      </c>
      <c r="G3699" s="289">
        <f>SUBTOTAL(9,G3662:G3698)</f>
        <v>0</v>
      </c>
    </row>
    <row r="3701" spans="1:123" ht="24" customHeight="1" x14ac:dyDescent="0.2">
      <c r="A3701" s="269" t="s">
        <v>37</v>
      </c>
      <c r="B3701" s="270"/>
      <c r="C3701" s="270"/>
      <c r="D3701" s="270"/>
      <c r="E3701" s="270"/>
      <c r="F3701" s="270"/>
      <c r="G3701" s="271"/>
    </row>
    <row r="3702" spans="1:123" ht="24" customHeight="1" x14ac:dyDescent="0.2">
      <c r="A3702" s="272" t="s">
        <v>602</v>
      </c>
      <c r="B3702" s="90" t="str">
        <f>Comitente</f>
        <v>SUBSECRETARIA DE ARQUITECTURA</v>
      </c>
      <c r="C3702" s="86"/>
      <c r="D3702" s="91"/>
      <c r="E3702" s="91"/>
      <c r="F3702" s="92"/>
      <c r="G3702" s="273"/>
    </row>
    <row r="3703" spans="1:123" ht="24" customHeight="1" x14ac:dyDescent="0.2">
      <c r="A3703" s="272" t="s">
        <v>603</v>
      </c>
      <c r="B3703" s="90">
        <f>Contratista</f>
        <v>0</v>
      </c>
      <c r="C3703" s="87"/>
      <c r="D3703" s="87"/>
      <c r="E3703" s="87"/>
      <c r="F3703" s="93"/>
      <c r="G3703" s="274"/>
    </row>
    <row r="3704" spans="1:123" ht="24" customHeight="1" x14ac:dyDescent="0.2">
      <c r="A3704" s="272" t="s">
        <v>24</v>
      </c>
      <c r="B3704" s="90" t="str">
        <f>Obra</f>
        <v>ESCUELA SECUNDARIA ULLUM</v>
      </c>
      <c r="C3704" s="87"/>
      <c r="D3704" s="87"/>
      <c r="E3704" s="87"/>
      <c r="F3704" s="93" t="s">
        <v>38</v>
      </c>
      <c r="G3704" s="275">
        <f>Fecha_Base</f>
        <v>0</v>
      </c>
    </row>
    <row r="3705" spans="1:123" ht="24" customHeight="1" x14ac:dyDescent="0.2">
      <c r="A3705" s="276" t="s">
        <v>601</v>
      </c>
      <c r="B3705" s="88" t="str">
        <f>Ubicación</f>
        <v>ULLUM - SAN JUAN</v>
      </c>
      <c r="C3705" s="88"/>
      <c r="D3705" s="94"/>
      <c r="E3705" s="95"/>
      <c r="G3705" s="277"/>
    </row>
    <row r="3706" spans="1:123" ht="24" customHeight="1" x14ac:dyDescent="0.2">
      <c r="A3706" s="276" t="s">
        <v>39</v>
      </c>
      <c r="B3706" s="97">
        <f>IFERROR(VALUE(LEFT(B3707,FIND(".",B3707)-1)),"")</f>
        <v>10</v>
      </c>
      <c r="C3706" s="89" t="str">
        <f>IFERROR(VLOOKUP(B3706,Tabla_CyP,2,FALSE),"")</f>
        <v xml:space="preserve"> CARPINTERÍAS</v>
      </c>
      <c r="E3706" s="95"/>
      <c r="G3706" s="277"/>
    </row>
    <row r="3707" spans="1:123" ht="24" customHeight="1" x14ac:dyDescent="0.2">
      <c r="A3707" s="276" t="s">
        <v>25</v>
      </c>
      <c r="B3707" s="98" t="str">
        <f>IFERROR(VLOOKUP(COUNTIF($A$1:A3707,"ANALISIS DE PRECIOS"),Tabla_NumeroItem,2,FALSE),"")</f>
        <v>10.1.1.19</v>
      </c>
      <c r="C3707" s="89" t="str">
        <f>IFERROR(VLOOKUP(B3707,Tabla_CyP,2,FALSE),"")</f>
        <v>PT2</v>
      </c>
      <c r="D3707" s="94"/>
      <c r="E3707" s="95"/>
      <c r="F3707" s="93" t="s">
        <v>26</v>
      </c>
      <c r="G3707" s="278" t="str">
        <f>IFERROR(VLOOKUP(B3707,Tabla_CyP,4,FALSE),"")</f>
        <v>m2</v>
      </c>
    </row>
    <row r="3708" spans="1:123" ht="24" customHeight="1" x14ac:dyDescent="0.2">
      <c r="A3708" s="276"/>
      <c r="B3708" s="88"/>
      <c r="D3708" s="94"/>
      <c r="E3708" s="95"/>
      <c r="G3708" s="277"/>
    </row>
    <row r="3709" spans="1:123" ht="24" customHeight="1" x14ac:dyDescent="0.2">
      <c r="A3709" s="331" t="s">
        <v>507</v>
      </c>
      <c r="B3709" s="332"/>
      <c r="C3709" s="333" t="s">
        <v>0</v>
      </c>
      <c r="D3709" s="333" t="s">
        <v>27</v>
      </c>
      <c r="E3709" s="335" t="s">
        <v>28</v>
      </c>
      <c r="F3709" s="337" t="s">
        <v>29</v>
      </c>
      <c r="G3709" s="337" t="s">
        <v>30</v>
      </c>
    </row>
    <row r="3710" spans="1:123" s="94" customFormat="1" ht="24" customHeight="1" x14ac:dyDescent="0.2">
      <c r="A3710" s="99" t="s">
        <v>508</v>
      </c>
      <c r="B3710" s="99" t="s">
        <v>509</v>
      </c>
      <c r="C3710" s="334"/>
      <c r="D3710" s="334"/>
      <c r="E3710" s="336"/>
      <c r="F3710" s="338"/>
      <c r="G3710" s="338"/>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
      <c r="A3711" s="279"/>
      <c r="B3711" s="100"/>
      <c r="C3711" s="138" t="s">
        <v>604</v>
      </c>
      <c r="D3711" s="101"/>
      <c r="E3711" s="102"/>
      <c r="F3711" s="103"/>
      <c r="G3711" s="280"/>
    </row>
    <row r="3712" spans="1:123" s="224" customFormat="1" ht="24" customHeight="1" x14ac:dyDescent="0.2">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
      <c r="A3726" s="282"/>
      <c r="D3726" s="94"/>
      <c r="E3726" s="95"/>
      <c r="F3726" s="268" t="s">
        <v>31</v>
      </c>
      <c r="G3726" s="283">
        <f>SUBTOTAL(9,G3712:G3725)</f>
        <v>0</v>
      </c>
    </row>
    <row r="3727" spans="1:7" ht="24" customHeight="1" x14ac:dyDescent="0.2">
      <c r="A3727" s="282"/>
      <c r="C3727" s="104" t="s">
        <v>605</v>
      </c>
      <c r="D3727" s="94"/>
      <c r="E3727" s="95"/>
      <c r="G3727" s="284"/>
    </row>
    <row r="3728" spans="1:7" s="224" customFormat="1" ht="24" customHeight="1" x14ac:dyDescent="0.2">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
      <c r="A3735" s="219" t="str">
        <f t="shared" si="1116"/>
        <v/>
      </c>
      <c r="B3735" s="217">
        <f t="shared" si="1117"/>
        <v>0</v>
      </c>
      <c r="C3735" s="218"/>
      <c r="D3735" s="219" t="str">
        <f t="shared" si="1118"/>
        <v/>
      </c>
      <c r="E3735" s="220"/>
      <c r="F3735" s="221">
        <f t="shared" si="1119"/>
        <v>0</v>
      </c>
      <c r="G3735" s="281">
        <f t="shared" si="1120"/>
        <v>0</v>
      </c>
    </row>
    <row r="3736" spans="1:7" ht="24" customHeight="1" x14ac:dyDescent="0.2">
      <c r="A3736" s="282"/>
      <c r="D3736" s="94"/>
      <c r="E3736" s="95"/>
      <c r="F3736" s="268" t="s">
        <v>32</v>
      </c>
      <c r="G3736" s="283">
        <f>SUBTOTAL(9,G3728:G3735)</f>
        <v>0</v>
      </c>
    </row>
    <row r="3737" spans="1:7" ht="24" customHeight="1" x14ac:dyDescent="0.2">
      <c r="A3737" s="282"/>
      <c r="C3737" s="104" t="s">
        <v>606</v>
      </c>
      <c r="D3737" s="94"/>
      <c r="E3737" s="95"/>
      <c r="G3737" s="284"/>
    </row>
    <row r="3738" spans="1:7" s="224" customFormat="1" ht="24" customHeight="1" x14ac:dyDescent="0.2">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
      <c r="A3747" s="285"/>
      <c r="B3747" s="94"/>
      <c r="D3747" s="94"/>
      <c r="E3747" s="95"/>
      <c r="F3747" s="268" t="s">
        <v>33</v>
      </c>
      <c r="G3747" s="283">
        <f>SUBTOTAL(9,G3738:G3746)</f>
        <v>0</v>
      </c>
    </row>
    <row r="3748" spans="1:123" ht="24" customHeight="1" x14ac:dyDescent="0.2">
      <c r="A3748" s="286"/>
      <c r="B3748" s="94"/>
      <c r="D3748" s="94"/>
      <c r="E3748" s="95"/>
      <c r="G3748" s="284"/>
    </row>
    <row r="3749" spans="1:123" ht="24" customHeight="1" x14ac:dyDescent="0.2">
      <c r="A3749" s="287" t="str">
        <f>B3707</f>
        <v>10.1.1.19</v>
      </c>
      <c r="B3749" s="288" t="str">
        <f>C3707</f>
        <v>PT2</v>
      </c>
      <c r="C3749" s="101"/>
      <c r="D3749" s="101" t="s">
        <v>34</v>
      </c>
      <c r="E3749" s="102"/>
      <c r="F3749" s="290" t="s">
        <v>35</v>
      </c>
      <c r="G3749" s="289">
        <f>SUBTOTAL(9,G3712:G3748)</f>
        <v>0</v>
      </c>
    </row>
    <row r="3751" spans="1:123" ht="24" customHeight="1" x14ac:dyDescent="0.2">
      <c r="A3751" s="269" t="s">
        <v>37</v>
      </c>
      <c r="B3751" s="270"/>
      <c r="C3751" s="270"/>
      <c r="D3751" s="270"/>
      <c r="E3751" s="270"/>
      <c r="F3751" s="270"/>
      <c r="G3751" s="271"/>
    </row>
    <row r="3752" spans="1:123" ht="24" customHeight="1" x14ac:dyDescent="0.2">
      <c r="A3752" s="272" t="s">
        <v>602</v>
      </c>
      <c r="B3752" s="90" t="str">
        <f>Comitente</f>
        <v>SUBSECRETARIA DE ARQUITECTURA</v>
      </c>
      <c r="C3752" s="86"/>
      <c r="D3752" s="91"/>
      <c r="E3752" s="91"/>
      <c r="F3752" s="92"/>
      <c r="G3752" s="273"/>
    </row>
    <row r="3753" spans="1:123" ht="24" customHeight="1" x14ac:dyDescent="0.2">
      <c r="A3753" s="272" t="s">
        <v>603</v>
      </c>
      <c r="B3753" s="90">
        <f>Contratista</f>
        <v>0</v>
      </c>
      <c r="C3753" s="87"/>
      <c r="D3753" s="87"/>
      <c r="E3753" s="87"/>
      <c r="F3753" s="93"/>
      <c r="G3753" s="274"/>
    </row>
    <row r="3754" spans="1:123" ht="24" customHeight="1" x14ac:dyDescent="0.2">
      <c r="A3754" s="272" t="s">
        <v>24</v>
      </c>
      <c r="B3754" s="90" t="str">
        <f>Obra</f>
        <v>ESCUELA SECUNDARIA ULLUM</v>
      </c>
      <c r="C3754" s="87"/>
      <c r="D3754" s="87"/>
      <c r="E3754" s="87"/>
      <c r="F3754" s="93" t="s">
        <v>38</v>
      </c>
      <c r="G3754" s="275">
        <f>Fecha_Base</f>
        <v>0</v>
      </c>
    </row>
    <row r="3755" spans="1:123" ht="24" customHeight="1" x14ac:dyDescent="0.2">
      <c r="A3755" s="276" t="s">
        <v>601</v>
      </c>
      <c r="B3755" s="88" t="str">
        <f>Ubicación</f>
        <v>ULLUM - SAN JUAN</v>
      </c>
      <c r="C3755" s="88"/>
      <c r="D3755" s="94"/>
      <c r="E3755" s="95"/>
      <c r="G3755" s="277"/>
    </row>
    <row r="3756" spans="1:123" ht="24" customHeight="1" x14ac:dyDescent="0.2">
      <c r="A3756" s="276" t="s">
        <v>39</v>
      </c>
      <c r="B3756" s="97">
        <f>IFERROR(VALUE(LEFT(B3757,FIND(".",B3757)-1)),"")</f>
        <v>10</v>
      </c>
      <c r="C3756" s="89" t="str">
        <f>IFERROR(VLOOKUP(B3756,Tabla_CyP,2,FALSE),"")</f>
        <v xml:space="preserve"> CARPINTERÍAS</v>
      </c>
      <c r="E3756" s="95"/>
      <c r="G3756" s="277"/>
    </row>
    <row r="3757" spans="1:123" ht="24" customHeight="1" x14ac:dyDescent="0.2">
      <c r="A3757" s="276" t="s">
        <v>25</v>
      </c>
      <c r="B3757" s="98" t="str">
        <f>IFERROR(VLOOKUP(COUNTIF($A$1:A3757,"ANALISIS DE PRECIOS"),Tabla_NumeroItem,2,FALSE),"")</f>
        <v>10.1.3</v>
      </c>
      <c r="C3757" s="89" t="str">
        <f>IFERROR(VLOOKUP(B3757,Tabla_CyP,2,FALSE),"")</f>
        <v>Chapa artística microperforada</v>
      </c>
      <c r="D3757" s="94"/>
      <c r="E3757" s="95"/>
      <c r="F3757" s="93" t="s">
        <v>26</v>
      </c>
      <c r="G3757" s="278" t="str">
        <f>IFERROR(VLOOKUP(B3757,Tabla_CyP,4,FALSE),"")</f>
        <v>m2</v>
      </c>
    </row>
    <row r="3758" spans="1:123" ht="24" customHeight="1" x14ac:dyDescent="0.2">
      <c r="A3758" s="276"/>
      <c r="B3758" s="88"/>
      <c r="D3758" s="94"/>
      <c r="E3758" s="95"/>
      <c r="G3758" s="277"/>
    </row>
    <row r="3759" spans="1:123" ht="24" customHeight="1" x14ac:dyDescent="0.2">
      <c r="A3759" s="331" t="s">
        <v>507</v>
      </c>
      <c r="B3759" s="332"/>
      <c r="C3759" s="333" t="s">
        <v>0</v>
      </c>
      <c r="D3759" s="333" t="s">
        <v>27</v>
      </c>
      <c r="E3759" s="335" t="s">
        <v>28</v>
      </c>
      <c r="F3759" s="337" t="s">
        <v>29</v>
      </c>
      <c r="G3759" s="337" t="s">
        <v>30</v>
      </c>
    </row>
    <row r="3760" spans="1:123" s="94" customFormat="1" ht="24" customHeight="1" x14ac:dyDescent="0.2">
      <c r="A3760" s="99" t="s">
        <v>508</v>
      </c>
      <c r="B3760" s="99" t="s">
        <v>509</v>
      </c>
      <c r="C3760" s="334"/>
      <c r="D3760" s="334"/>
      <c r="E3760" s="336"/>
      <c r="F3760" s="338"/>
      <c r="G3760" s="338"/>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
      <c r="A3761" s="279"/>
      <c r="B3761" s="100"/>
      <c r="C3761" s="138" t="s">
        <v>604</v>
      </c>
      <c r="D3761" s="101"/>
      <c r="E3761" s="102"/>
      <c r="F3761" s="103"/>
      <c r="G3761" s="280"/>
    </row>
    <row r="3762" spans="1:7" s="224" customFormat="1" ht="24" customHeight="1" x14ac:dyDescent="0.2">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
      <c r="A3776" s="282"/>
      <c r="D3776" s="94"/>
      <c r="E3776" s="95"/>
      <c r="F3776" s="268" t="s">
        <v>31</v>
      </c>
      <c r="G3776" s="283">
        <f>SUBTOTAL(9,G3762:G3775)</f>
        <v>0</v>
      </c>
    </row>
    <row r="3777" spans="1:7" ht="24" customHeight="1" x14ac:dyDescent="0.2">
      <c r="A3777" s="282"/>
      <c r="C3777" s="104" t="s">
        <v>605</v>
      </c>
      <c r="D3777" s="94"/>
      <c r="E3777" s="95"/>
      <c r="G3777" s="284"/>
    </row>
    <row r="3778" spans="1:7" s="224" customFormat="1" ht="24" customHeight="1" x14ac:dyDescent="0.2">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
      <c r="A3785" s="219" t="str">
        <f t="shared" si="1131"/>
        <v/>
      </c>
      <c r="B3785" s="217">
        <f t="shared" si="1132"/>
        <v>0</v>
      </c>
      <c r="C3785" s="218"/>
      <c r="D3785" s="219" t="str">
        <f t="shared" si="1133"/>
        <v/>
      </c>
      <c r="E3785" s="220"/>
      <c r="F3785" s="221">
        <f t="shared" si="1134"/>
        <v>0</v>
      </c>
      <c r="G3785" s="281">
        <f t="shared" si="1135"/>
        <v>0</v>
      </c>
    </row>
    <row r="3786" spans="1:7" ht="24" customHeight="1" x14ac:dyDescent="0.2">
      <c r="A3786" s="282"/>
      <c r="D3786" s="94"/>
      <c r="E3786" s="95"/>
      <c r="F3786" s="268" t="s">
        <v>32</v>
      </c>
      <c r="G3786" s="283">
        <f>SUBTOTAL(9,G3778:G3785)</f>
        <v>0</v>
      </c>
    </row>
    <row r="3787" spans="1:7" ht="24" customHeight="1" x14ac:dyDescent="0.2">
      <c r="A3787" s="282"/>
      <c r="C3787" s="104" t="s">
        <v>606</v>
      </c>
      <c r="D3787" s="94"/>
      <c r="E3787" s="95"/>
      <c r="G3787" s="284"/>
    </row>
    <row r="3788" spans="1:7" s="224" customFormat="1" ht="24" customHeight="1" x14ac:dyDescent="0.2">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
      <c r="A3797" s="285"/>
      <c r="B3797" s="94"/>
      <c r="D3797" s="94"/>
      <c r="E3797" s="95"/>
      <c r="F3797" s="268" t="s">
        <v>33</v>
      </c>
      <c r="G3797" s="283">
        <f>SUBTOTAL(9,G3788:G3796)</f>
        <v>0</v>
      </c>
    </row>
    <row r="3798" spans="1:7" ht="24" customHeight="1" x14ac:dyDescent="0.2">
      <c r="A3798" s="286"/>
      <c r="B3798" s="94"/>
      <c r="D3798" s="94"/>
      <c r="E3798" s="95"/>
      <c r="G3798" s="284"/>
    </row>
    <row r="3799" spans="1:7" ht="24" customHeight="1" x14ac:dyDescent="0.2">
      <c r="A3799" s="287" t="str">
        <f>B3757</f>
        <v>10.1.3</v>
      </c>
      <c r="B3799" s="288" t="str">
        <f>C3757</f>
        <v>Chapa artística microperforada</v>
      </c>
      <c r="C3799" s="101"/>
      <c r="D3799" s="101" t="s">
        <v>34</v>
      </c>
      <c r="E3799" s="102"/>
      <c r="F3799" s="290" t="s">
        <v>35</v>
      </c>
      <c r="G3799" s="289">
        <f>SUBTOTAL(9,G3762:G3798)</f>
        <v>0</v>
      </c>
    </row>
    <row r="3801" spans="1:7" ht="24" customHeight="1" x14ac:dyDescent="0.2">
      <c r="A3801" s="269" t="s">
        <v>37</v>
      </c>
      <c r="B3801" s="270"/>
      <c r="C3801" s="270"/>
      <c r="D3801" s="270"/>
      <c r="E3801" s="270"/>
      <c r="F3801" s="270"/>
      <c r="G3801" s="271"/>
    </row>
    <row r="3802" spans="1:7" ht="24" customHeight="1" x14ac:dyDescent="0.2">
      <c r="A3802" s="272" t="s">
        <v>602</v>
      </c>
      <c r="B3802" s="90" t="str">
        <f>Comitente</f>
        <v>SUBSECRETARIA DE ARQUITECTURA</v>
      </c>
      <c r="C3802" s="86"/>
      <c r="D3802" s="91"/>
      <c r="E3802" s="91"/>
      <c r="F3802" s="92"/>
      <c r="G3802" s="273"/>
    </row>
    <row r="3803" spans="1:7" ht="24" customHeight="1" x14ac:dyDescent="0.2">
      <c r="A3803" s="272" t="s">
        <v>603</v>
      </c>
      <c r="B3803" s="90">
        <f>Contratista</f>
        <v>0</v>
      </c>
      <c r="C3803" s="87"/>
      <c r="D3803" s="87"/>
      <c r="E3803" s="87"/>
      <c r="F3803" s="93"/>
      <c r="G3803" s="274"/>
    </row>
    <row r="3804" spans="1:7" ht="24" customHeight="1" x14ac:dyDescent="0.2">
      <c r="A3804" s="272" t="s">
        <v>24</v>
      </c>
      <c r="B3804" s="90" t="str">
        <f>Obra</f>
        <v>ESCUELA SECUNDARIA ULLUM</v>
      </c>
      <c r="C3804" s="87"/>
      <c r="D3804" s="87"/>
      <c r="E3804" s="87"/>
      <c r="F3804" s="93" t="s">
        <v>38</v>
      </c>
      <c r="G3804" s="275">
        <f>Fecha_Base</f>
        <v>0</v>
      </c>
    </row>
    <row r="3805" spans="1:7" ht="24" customHeight="1" x14ac:dyDescent="0.2">
      <c r="A3805" s="276" t="s">
        <v>601</v>
      </c>
      <c r="B3805" s="88" t="str">
        <f>Ubicación</f>
        <v>ULLUM - SAN JUAN</v>
      </c>
      <c r="C3805" s="88"/>
      <c r="D3805" s="94"/>
      <c r="E3805" s="95"/>
      <c r="G3805" s="277"/>
    </row>
    <row r="3806" spans="1:7" ht="24" customHeight="1" x14ac:dyDescent="0.2">
      <c r="A3806" s="276" t="s">
        <v>39</v>
      </c>
      <c r="B3806" s="97">
        <f>IFERROR(VALUE(LEFT(B3807,FIND(".",B3807)-1)),"")</f>
        <v>10</v>
      </c>
      <c r="C3806" s="89" t="str">
        <f>IFERROR(VLOOKUP(B3806,Tabla_CyP,2,FALSE),"")</f>
        <v xml:space="preserve"> CARPINTERÍAS</v>
      </c>
      <c r="E3806" s="95"/>
      <c r="G3806" s="277"/>
    </row>
    <row r="3807" spans="1:7" ht="24" customHeight="1" x14ac:dyDescent="0.2">
      <c r="A3807" s="276" t="s">
        <v>25</v>
      </c>
      <c r="B3807" s="98" t="str">
        <f>IFERROR(VLOOKUP(COUNTIF($A$1:A3807,"ANALISIS DE PRECIOS"),Tabla_NumeroItem,2,FALSE),"")</f>
        <v>10.1.5</v>
      </c>
      <c r="C3807" s="89" t="str">
        <f>IFERROR(VLOOKUP(B3807,Tabla_CyP,2,FALSE),"")</f>
        <v>Malla de seguridad</v>
      </c>
      <c r="D3807" s="94"/>
      <c r="E3807" s="95"/>
      <c r="F3807" s="93" t="s">
        <v>26</v>
      </c>
      <c r="G3807" s="278" t="str">
        <f>IFERROR(VLOOKUP(B3807,Tabla_CyP,4,FALSE),"")</f>
        <v>m2</v>
      </c>
    </row>
    <row r="3808" spans="1:7" ht="24" customHeight="1" x14ac:dyDescent="0.2">
      <c r="A3808" s="276"/>
      <c r="B3808" s="88"/>
      <c r="D3808" s="94"/>
      <c r="E3808" s="95"/>
      <c r="G3808" s="277"/>
    </row>
    <row r="3809" spans="1:123" ht="24" customHeight="1" x14ac:dyDescent="0.2">
      <c r="A3809" s="331" t="s">
        <v>507</v>
      </c>
      <c r="B3809" s="332"/>
      <c r="C3809" s="333" t="s">
        <v>0</v>
      </c>
      <c r="D3809" s="333" t="s">
        <v>27</v>
      </c>
      <c r="E3809" s="335" t="s">
        <v>28</v>
      </c>
      <c r="F3809" s="337" t="s">
        <v>29</v>
      </c>
      <c r="G3809" s="337" t="s">
        <v>30</v>
      </c>
    </row>
    <row r="3810" spans="1:123" s="94" customFormat="1" ht="24" customHeight="1" x14ac:dyDescent="0.2">
      <c r="A3810" s="99" t="s">
        <v>508</v>
      </c>
      <c r="B3810" s="99" t="s">
        <v>509</v>
      </c>
      <c r="C3810" s="334"/>
      <c r="D3810" s="334"/>
      <c r="E3810" s="336"/>
      <c r="F3810" s="338"/>
      <c r="G3810" s="338"/>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
      <c r="A3811" s="279"/>
      <c r="B3811" s="100"/>
      <c r="C3811" s="138" t="s">
        <v>604</v>
      </c>
      <c r="D3811" s="101"/>
      <c r="E3811" s="102"/>
      <c r="F3811" s="103"/>
      <c r="G3811" s="280"/>
    </row>
    <row r="3812" spans="1:123" s="224" customFormat="1" ht="24" customHeight="1" x14ac:dyDescent="0.2">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
      <c r="A3826" s="282"/>
      <c r="D3826" s="94"/>
      <c r="E3826" s="95"/>
      <c r="F3826" s="268" t="s">
        <v>31</v>
      </c>
      <c r="G3826" s="283">
        <f>SUBTOTAL(9,G3812:G3825)</f>
        <v>0</v>
      </c>
    </row>
    <row r="3827" spans="1:7" ht="24" customHeight="1" x14ac:dyDescent="0.2">
      <c r="A3827" s="282"/>
      <c r="C3827" s="104" t="s">
        <v>605</v>
      </c>
      <c r="D3827" s="94"/>
      <c r="E3827" s="95"/>
      <c r="G3827" s="284"/>
    </row>
    <row r="3828" spans="1:7" s="224" customFormat="1" ht="24" customHeight="1" x14ac:dyDescent="0.2">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
      <c r="A3835" s="219" t="str">
        <f t="shared" si="1146"/>
        <v/>
      </c>
      <c r="B3835" s="217">
        <f t="shared" si="1147"/>
        <v>0</v>
      </c>
      <c r="C3835" s="218"/>
      <c r="D3835" s="219" t="str">
        <f t="shared" si="1148"/>
        <v/>
      </c>
      <c r="E3835" s="220"/>
      <c r="F3835" s="221">
        <f t="shared" si="1149"/>
        <v>0</v>
      </c>
      <c r="G3835" s="281">
        <f t="shared" si="1150"/>
        <v>0</v>
      </c>
    </row>
    <row r="3836" spans="1:7" ht="24" customHeight="1" x14ac:dyDescent="0.2">
      <c r="A3836" s="282"/>
      <c r="D3836" s="94"/>
      <c r="E3836" s="95"/>
      <c r="F3836" s="268" t="s">
        <v>32</v>
      </c>
      <c r="G3836" s="283">
        <f>SUBTOTAL(9,G3828:G3835)</f>
        <v>0</v>
      </c>
    </row>
    <row r="3837" spans="1:7" ht="24" customHeight="1" x14ac:dyDescent="0.2">
      <c r="A3837" s="282"/>
      <c r="C3837" s="104" t="s">
        <v>606</v>
      </c>
      <c r="D3837" s="94"/>
      <c r="E3837" s="95"/>
      <c r="G3837" s="284"/>
    </row>
    <row r="3838" spans="1:7" s="224" customFormat="1" ht="24" customHeight="1" x14ac:dyDescent="0.2">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
      <c r="A3847" s="285"/>
      <c r="B3847" s="94"/>
      <c r="D3847" s="94"/>
      <c r="E3847" s="95"/>
      <c r="F3847" s="268" t="s">
        <v>33</v>
      </c>
      <c r="G3847" s="283">
        <f>SUBTOTAL(9,G3838:G3846)</f>
        <v>0</v>
      </c>
    </row>
    <row r="3848" spans="1:7" ht="24" customHeight="1" x14ac:dyDescent="0.2">
      <c r="A3848" s="286"/>
      <c r="B3848" s="94"/>
      <c r="D3848" s="94"/>
      <c r="E3848" s="95"/>
      <c r="G3848" s="284"/>
    </row>
    <row r="3849" spans="1:7" ht="24" customHeight="1" x14ac:dyDescent="0.2">
      <c r="A3849" s="287" t="str">
        <f>B3807</f>
        <v>10.1.5</v>
      </c>
      <c r="B3849" s="288" t="str">
        <f>C3807</f>
        <v>Malla de seguridad</v>
      </c>
      <c r="C3849" s="101"/>
      <c r="D3849" s="101" t="s">
        <v>34</v>
      </c>
      <c r="E3849" s="102"/>
      <c r="F3849" s="290" t="s">
        <v>35</v>
      </c>
      <c r="G3849" s="289">
        <f>SUBTOTAL(9,G3812:G3848)</f>
        <v>0</v>
      </c>
    </row>
    <row r="3851" spans="1:7" ht="24" customHeight="1" x14ac:dyDescent="0.2">
      <c r="A3851" s="269" t="s">
        <v>37</v>
      </c>
      <c r="B3851" s="270"/>
      <c r="C3851" s="270"/>
      <c r="D3851" s="270"/>
      <c r="E3851" s="270"/>
      <c r="F3851" s="270"/>
      <c r="G3851" s="271"/>
    </row>
    <row r="3852" spans="1:7" ht="24" customHeight="1" x14ac:dyDescent="0.2">
      <c r="A3852" s="272" t="s">
        <v>602</v>
      </c>
      <c r="B3852" s="90" t="str">
        <f>Comitente</f>
        <v>SUBSECRETARIA DE ARQUITECTURA</v>
      </c>
      <c r="C3852" s="86"/>
      <c r="D3852" s="91"/>
      <c r="E3852" s="91"/>
      <c r="F3852" s="92"/>
      <c r="G3852" s="273"/>
    </row>
    <row r="3853" spans="1:7" ht="24" customHeight="1" x14ac:dyDescent="0.2">
      <c r="A3853" s="272" t="s">
        <v>603</v>
      </c>
      <c r="B3853" s="90">
        <f>Contratista</f>
        <v>0</v>
      </c>
      <c r="C3853" s="87"/>
      <c r="D3853" s="87"/>
      <c r="E3853" s="87"/>
      <c r="F3853" s="93"/>
      <c r="G3853" s="274"/>
    </row>
    <row r="3854" spans="1:7" ht="24" customHeight="1" x14ac:dyDescent="0.2">
      <c r="A3854" s="272" t="s">
        <v>24</v>
      </c>
      <c r="B3854" s="90" t="str">
        <f>Obra</f>
        <v>ESCUELA SECUNDARIA ULLUM</v>
      </c>
      <c r="C3854" s="87"/>
      <c r="D3854" s="87"/>
      <c r="E3854" s="87"/>
      <c r="F3854" s="93" t="s">
        <v>38</v>
      </c>
      <c r="G3854" s="275">
        <f>Fecha_Base</f>
        <v>0</v>
      </c>
    </row>
    <row r="3855" spans="1:7" ht="24" customHeight="1" x14ac:dyDescent="0.2">
      <c r="A3855" s="276" t="s">
        <v>601</v>
      </c>
      <c r="B3855" s="88" t="str">
        <f>Ubicación</f>
        <v>ULLUM - SAN JUAN</v>
      </c>
      <c r="C3855" s="88"/>
      <c r="D3855" s="94"/>
      <c r="E3855" s="95"/>
      <c r="G3855" s="277"/>
    </row>
    <row r="3856" spans="1:7" ht="24" customHeight="1" x14ac:dyDescent="0.2">
      <c r="A3856" s="276" t="s">
        <v>39</v>
      </c>
      <c r="B3856" s="97">
        <f>IFERROR(VALUE(LEFT(B3857,FIND(".",B3857)-1)),"")</f>
        <v>10</v>
      </c>
      <c r="C3856" s="89" t="str">
        <f>IFERROR(VLOOKUP(B3856,Tabla_CyP,2,FALSE),"")</f>
        <v xml:space="preserve"> CARPINTERÍAS</v>
      </c>
      <c r="E3856" s="95"/>
      <c r="G3856" s="277"/>
    </row>
    <row r="3857" spans="1:123" ht="24" customHeight="1" x14ac:dyDescent="0.2">
      <c r="A3857" s="276" t="s">
        <v>25</v>
      </c>
      <c r="B3857" s="98" t="str">
        <f>IFERROR(VLOOKUP(COUNTIF($A$1:A3857,"ANALISIS DE PRECIOS"),Tabla_NumeroItem,2,FALSE),"")</f>
        <v>10.2.1</v>
      </c>
      <c r="C3857" s="89" t="str">
        <f>IFERROR(VLOOKUP(B3857,Tabla_CyP,2,FALSE),"")</f>
        <v>V1</v>
      </c>
      <c r="D3857" s="94"/>
      <c r="E3857" s="95"/>
      <c r="F3857" s="93" t="s">
        <v>26</v>
      </c>
      <c r="G3857" s="278" t="str">
        <f>IFERROR(VLOOKUP(B3857,Tabla_CyP,4,FALSE),"")</f>
        <v>m2</v>
      </c>
    </row>
    <row r="3858" spans="1:123" ht="24" customHeight="1" x14ac:dyDescent="0.2">
      <c r="A3858" s="276"/>
      <c r="B3858" s="88"/>
      <c r="D3858" s="94"/>
      <c r="E3858" s="95"/>
      <c r="G3858" s="277"/>
    </row>
    <row r="3859" spans="1:123" ht="24" customHeight="1" x14ac:dyDescent="0.2">
      <c r="A3859" s="331" t="s">
        <v>507</v>
      </c>
      <c r="B3859" s="332"/>
      <c r="C3859" s="333" t="s">
        <v>0</v>
      </c>
      <c r="D3859" s="333" t="s">
        <v>27</v>
      </c>
      <c r="E3859" s="335" t="s">
        <v>28</v>
      </c>
      <c r="F3859" s="337" t="s">
        <v>29</v>
      </c>
      <c r="G3859" s="337" t="s">
        <v>30</v>
      </c>
    </row>
    <row r="3860" spans="1:123" s="94" customFormat="1" ht="24" customHeight="1" x14ac:dyDescent="0.2">
      <c r="A3860" s="99" t="s">
        <v>508</v>
      </c>
      <c r="B3860" s="99" t="s">
        <v>509</v>
      </c>
      <c r="C3860" s="334"/>
      <c r="D3860" s="334"/>
      <c r="E3860" s="336"/>
      <c r="F3860" s="338"/>
      <c r="G3860" s="338"/>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
      <c r="A3861" s="279"/>
      <c r="B3861" s="100"/>
      <c r="C3861" s="138" t="s">
        <v>604</v>
      </c>
      <c r="D3861" s="101"/>
      <c r="E3861" s="102"/>
      <c r="F3861" s="103"/>
      <c r="G3861" s="280"/>
    </row>
    <row r="3862" spans="1:123" s="224" customFormat="1" ht="24" customHeight="1" x14ac:dyDescent="0.2">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
      <c r="A3876" s="282"/>
      <c r="D3876" s="94"/>
      <c r="E3876" s="95"/>
      <c r="F3876" s="268" t="s">
        <v>31</v>
      </c>
      <c r="G3876" s="283">
        <f>SUBTOTAL(9,G3862:G3875)</f>
        <v>0</v>
      </c>
    </row>
    <row r="3877" spans="1:7" ht="24" customHeight="1" x14ac:dyDescent="0.2">
      <c r="A3877" s="282"/>
      <c r="C3877" s="104" t="s">
        <v>605</v>
      </c>
      <c r="D3877" s="94"/>
      <c r="E3877" s="95"/>
      <c r="G3877" s="284"/>
    </row>
    <row r="3878" spans="1:7" s="224" customFormat="1" ht="24" customHeight="1" x14ac:dyDescent="0.2">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
      <c r="A3885" s="219" t="str">
        <f t="shared" si="1161"/>
        <v/>
      </c>
      <c r="B3885" s="217">
        <f t="shared" si="1162"/>
        <v>0</v>
      </c>
      <c r="C3885" s="218"/>
      <c r="D3885" s="219" t="str">
        <f t="shared" si="1163"/>
        <v/>
      </c>
      <c r="E3885" s="220"/>
      <c r="F3885" s="221">
        <f t="shared" si="1164"/>
        <v>0</v>
      </c>
      <c r="G3885" s="281">
        <f t="shared" si="1165"/>
        <v>0</v>
      </c>
    </row>
    <row r="3886" spans="1:7" ht="24" customHeight="1" x14ac:dyDescent="0.2">
      <c r="A3886" s="282"/>
      <c r="D3886" s="94"/>
      <c r="E3886" s="95"/>
      <c r="F3886" s="268" t="s">
        <v>32</v>
      </c>
      <c r="G3886" s="283">
        <f>SUBTOTAL(9,G3878:G3885)</f>
        <v>0</v>
      </c>
    </row>
    <row r="3887" spans="1:7" ht="24" customHeight="1" x14ac:dyDescent="0.2">
      <c r="A3887" s="282"/>
      <c r="C3887" s="104" t="s">
        <v>606</v>
      </c>
      <c r="D3887" s="94"/>
      <c r="E3887" s="95"/>
      <c r="G3887" s="284"/>
    </row>
    <row r="3888" spans="1:7" s="224" customFormat="1" ht="24" customHeight="1" x14ac:dyDescent="0.2">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
      <c r="A3897" s="285"/>
      <c r="B3897" s="94"/>
      <c r="D3897" s="94"/>
      <c r="E3897" s="95"/>
      <c r="F3897" s="268" t="s">
        <v>33</v>
      </c>
      <c r="G3897" s="283">
        <f>SUBTOTAL(9,G3888:G3896)</f>
        <v>0</v>
      </c>
    </row>
    <row r="3898" spans="1:7" ht="24" customHeight="1" x14ac:dyDescent="0.2">
      <c r="A3898" s="286"/>
      <c r="B3898" s="94"/>
      <c r="D3898" s="94"/>
      <c r="E3898" s="95"/>
      <c r="G3898" s="284"/>
    </row>
    <row r="3899" spans="1:7" ht="24" customHeight="1" x14ac:dyDescent="0.2">
      <c r="A3899" s="287" t="str">
        <f>B3857</f>
        <v>10.2.1</v>
      </c>
      <c r="B3899" s="288" t="str">
        <f>C3857</f>
        <v>V1</v>
      </c>
      <c r="C3899" s="101"/>
      <c r="D3899" s="101" t="s">
        <v>34</v>
      </c>
      <c r="E3899" s="102"/>
      <c r="F3899" s="290" t="s">
        <v>35</v>
      </c>
      <c r="G3899" s="289">
        <f>SUBTOTAL(9,G3862:G3898)</f>
        <v>0</v>
      </c>
    </row>
    <row r="3901" spans="1:7" ht="24" customHeight="1" x14ac:dyDescent="0.2">
      <c r="A3901" s="269" t="s">
        <v>37</v>
      </c>
      <c r="B3901" s="270"/>
      <c r="C3901" s="270"/>
      <c r="D3901" s="270"/>
      <c r="E3901" s="270"/>
      <c r="F3901" s="270"/>
      <c r="G3901" s="271"/>
    </row>
    <row r="3902" spans="1:7" ht="24" customHeight="1" x14ac:dyDescent="0.2">
      <c r="A3902" s="272" t="s">
        <v>602</v>
      </c>
      <c r="B3902" s="90" t="str">
        <f>Comitente</f>
        <v>SUBSECRETARIA DE ARQUITECTURA</v>
      </c>
      <c r="C3902" s="86"/>
      <c r="D3902" s="91"/>
      <c r="E3902" s="91"/>
      <c r="F3902" s="92"/>
      <c r="G3902" s="273"/>
    </row>
    <row r="3903" spans="1:7" ht="24" customHeight="1" x14ac:dyDescent="0.2">
      <c r="A3903" s="272" t="s">
        <v>603</v>
      </c>
      <c r="B3903" s="90">
        <f>Contratista</f>
        <v>0</v>
      </c>
      <c r="C3903" s="87"/>
      <c r="D3903" s="87"/>
      <c r="E3903" s="87"/>
      <c r="F3903" s="93"/>
      <c r="G3903" s="274"/>
    </row>
    <row r="3904" spans="1:7" ht="24" customHeight="1" x14ac:dyDescent="0.2">
      <c r="A3904" s="272" t="s">
        <v>24</v>
      </c>
      <c r="B3904" s="90" t="str">
        <f>Obra</f>
        <v>ESCUELA SECUNDARIA ULLUM</v>
      </c>
      <c r="C3904" s="87"/>
      <c r="D3904" s="87"/>
      <c r="E3904" s="87"/>
      <c r="F3904" s="93" t="s">
        <v>38</v>
      </c>
      <c r="G3904" s="275">
        <f>Fecha_Base</f>
        <v>0</v>
      </c>
    </row>
    <row r="3905" spans="1:123" ht="24" customHeight="1" x14ac:dyDescent="0.2">
      <c r="A3905" s="276" t="s">
        <v>601</v>
      </c>
      <c r="B3905" s="88" t="str">
        <f>Ubicación</f>
        <v>ULLUM - SAN JUAN</v>
      </c>
      <c r="C3905" s="88"/>
      <c r="D3905" s="94"/>
      <c r="E3905" s="95"/>
      <c r="G3905" s="277"/>
    </row>
    <row r="3906" spans="1:123" ht="24" customHeight="1" x14ac:dyDescent="0.2">
      <c r="A3906" s="276" t="s">
        <v>39</v>
      </c>
      <c r="B3906" s="97">
        <f>IFERROR(VALUE(LEFT(B3907,FIND(".",B3907)-1)),"")</f>
        <v>10</v>
      </c>
      <c r="C3906" s="89" t="str">
        <f>IFERROR(VLOOKUP(B3906,Tabla_CyP,2,FALSE),"")</f>
        <v xml:space="preserve"> CARPINTERÍAS</v>
      </c>
      <c r="E3906" s="95"/>
      <c r="G3906" s="277"/>
    </row>
    <row r="3907" spans="1:123" ht="24" customHeight="1" x14ac:dyDescent="0.2">
      <c r="A3907" s="276" t="s">
        <v>25</v>
      </c>
      <c r="B3907" s="98" t="str">
        <f>IFERROR(VLOOKUP(COUNTIF($A$1:A3907,"ANALISIS DE PRECIOS"),Tabla_NumeroItem,2,FALSE),"")</f>
        <v>10.4</v>
      </c>
      <c r="C3907" s="89" t="str">
        <f>IFERROR(VLOOKUP(B3907,Tabla_CyP,2,FALSE),"")</f>
        <v>Muebles fijos</v>
      </c>
      <c r="D3907" s="94"/>
      <c r="E3907" s="95"/>
      <c r="F3907" s="93" t="s">
        <v>26</v>
      </c>
      <c r="G3907" s="278" t="str">
        <f>IFERROR(VLOOKUP(B3907,Tabla_CyP,4,FALSE),"")</f>
        <v>m2</v>
      </c>
    </row>
    <row r="3908" spans="1:123" ht="24" customHeight="1" x14ac:dyDescent="0.2">
      <c r="A3908" s="276"/>
      <c r="B3908" s="88"/>
      <c r="D3908" s="94"/>
      <c r="E3908" s="95"/>
      <c r="G3908" s="277"/>
    </row>
    <row r="3909" spans="1:123" ht="24" customHeight="1" x14ac:dyDescent="0.2">
      <c r="A3909" s="331" t="s">
        <v>507</v>
      </c>
      <c r="B3909" s="332"/>
      <c r="C3909" s="333" t="s">
        <v>0</v>
      </c>
      <c r="D3909" s="333" t="s">
        <v>27</v>
      </c>
      <c r="E3909" s="335" t="s">
        <v>28</v>
      </c>
      <c r="F3909" s="337" t="s">
        <v>29</v>
      </c>
      <c r="G3909" s="337" t="s">
        <v>30</v>
      </c>
    </row>
    <row r="3910" spans="1:123" s="94" customFormat="1" ht="24" customHeight="1" x14ac:dyDescent="0.2">
      <c r="A3910" s="99" t="s">
        <v>508</v>
      </c>
      <c r="B3910" s="99" t="s">
        <v>509</v>
      </c>
      <c r="C3910" s="334"/>
      <c r="D3910" s="334"/>
      <c r="E3910" s="336"/>
      <c r="F3910" s="338"/>
      <c r="G3910" s="338"/>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
      <c r="A3911" s="279"/>
      <c r="B3911" s="100"/>
      <c r="C3911" s="138" t="s">
        <v>604</v>
      </c>
      <c r="D3911" s="101"/>
      <c r="E3911" s="102"/>
      <c r="F3911" s="103"/>
      <c r="G3911" s="280"/>
    </row>
    <row r="3912" spans="1:123" s="224" customFormat="1" ht="24" customHeight="1" x14ac:dyDescent="0.2">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
      <c r="A3926" s="282"/>
      <c r="D3926" s="94"/>
      <c r="E3926" s="95"/>
      <c r="F3926" s="268" t="s">
        <v>31</v>
      </c>
      <c r="G3926" s="283">
        <f>SUBTOTAL(9,G3912:G3925)</f>
        <v>0</v>
      </c>
    </row>
    <row r="3927" spans="1:7" ht="24" customHeight="1" x14ac:dyDescent="0.2">
      <c r="A3927" s="282"/>
      <c r="C3927" s="104" t="s">
        <v>605</v>
      </c>
      <c r="D3927" s="94"/>
      <c r="E3927" s="95"/>
      <c r="G3927" s="284"/>
    </row>
    <row r="3928" spans="1:7" s="224" customFormat="1" ht="24" customHeight="1" x14ac:dyDescent="0.2">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
      <c r="A3935" s="219" t="str">
        <f t="shared" si="1176"/>
        <v/>
      </c>
      <c r="B3935" s="217">
        <f t="shared" si="1177"/>
        <v>0</v>
      </c>
      <c r="C3935" s="218"/>
      <c r="D3935" s="219" t="str">
        <f t="shared" si="1178"/>
        <v/>
      </c>
      <c r="E3935" s="220"/>
      <c r="F3935" s="221">
        <f t="shared" si="1179"/>
        <v>0</v>
      </c>
      <c r="G3935" s="281">
        <f t="shared" si="1180"/>
        <v>0</v>
      </c>
    </row>
    <row r="3936" spans="1:7" ht="24" customHeight="1" x14ac:dyDescent="0.2">
      <c r="A3936" s="282"/>
      <c r="D3936" s="94"/>
      <c r="E3936" s="95"/>
      <c r="F3936" s="268" t="s">
        <v>32</v>
      </c>
      <c r="G3936" s="283">
        <f>SUBTOTAL(9,G3928:G3935)</f>
        <v>0</v>
      </c>
    </row>
    <row r="3937" spans="1:7" ht="24" customHeight="1" x14ac:dyDescent="0.2">
      <c r="A3937" s="282"/>
      <c r="C3937" s="104" t="s">
        <v>606</v>
      </c>
      <c r="D3937" s="94"/>
      <c r="E3937" s="95"/>
      <c r="G3937" s="284"/>
    </row>
    <row r="3938" spans="1:7" s="224" customFormat="1" ht="24" customHeight="1" x14ac:dyDescent="0.2">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
      <c r="A3947" s="285"/>
      <c r="B3947" s="94"/>
      <c r="D3947" s="94"/>
      <c r="E3947" s="95"/>
      <c r="F3947" s="268" t="s">
        <v>33</v>
      </c>
      <c r="G3947" s="283">
        <f>SUBTOTAL(9,G3938:G3946)</f>
        <v>0</v>
      </c>
    </row>
    <row r="3948" spans="1:7" ht="24" customHeight="1" x14ac:dyDescent="0.2">
      <c r="A3948" s="286"/>
      <c r="B3948" s="94"/>
      <c r="D3948" s="94"/>
      <c r="E3948" s="95"/>
      <c r="G3948" s="284"/>
    </row>
    <row r="3949" spans="1:7" ht="24" customHeight="1" x14ac:dyDescent="0.2">
      <c r="A3949" s="287" t="str">
        <f>B3907</f>
        <v>10.4</v>
      </c>
      <c r="B3949" s="288" t="str">
        <f>C3907</f>
        <v>Muebles fijos</v>
      </c>
      <c r="C3949" s="101"/>
      <c r="D3949" s="101" t="s">
        <v>34</v>
      </c>
      <c r="E3949" s="102"/>
      <c r="F3949" s="290" t="s">
        <v>35</v>
      </c>
      <c r="G3949" s="289">
        <f>SUBTOTAL(9,G3912:G3948)</f>
        <v>0</v>
      </c>
    </row>
    <row r="3951" spans="1:7" ht="24" customHeight="1" x14ac:dyDescent="0.2">
      <c r="A3951" s="269" t="s">
        <v>37</v>
      </c>
      <c r="B3951" s="270"/>
      <c r="C3951" s="270"/>
      <c r="D3951" s="270"/>
      <c r="E3951" s="270"/>
      <c r="F3951" s="270"/>
      <c r="G3951" s="271"/>
    </row>
    <row r="3952" spans="1:7" ht="24" customHeight="1" x14ac:dyDescent="0.2">
      <c r="A3952" s="272" t="s">
        <v>602</v>
      </c>
      <c r="B3952" s="90" t="str">
        <f>Comitente</f>
        <v>SUBSECRETARIA DE ARQUITECTURA</v>
      </c>
      <c r="C3952" s="86"/>
      <c r="D3952" s="91"/>
      <c r="E3952" s="91"/>
      <c r="F3952" s="92"/>
      <c r="G3952" s="273"/>
    </row>
    <row r="3953" spans="1:123" ht="24" customHeight="1" x14ac:dyDescent="0.2">
      <c r="A3953" s="272" t="s">
        <v>603</v>
      </c>
      <c r="B3953" s="90">
        <f>Contratista</f>
        <v>0</v>
      </c>
      <c r="C3953" s="87"/>
      <c r="D3953" s="87"/>
      <c r="E3953" s="87"/>
      <c r="F3953" s="93"/>
      <c r="G3953" s="274"/>
    </row>
    <row r="3954" spans="1:123" ht="24" customHeight="1" x14ac:dyDescent="0.2">
      <c r="A3954" s="272" t="s">
        <v>24</v>
      </c>
      <c r="B3954" s="90" t="str">
        <f>Obra</f>
        <v>ESCUELA SECUNDARIA ULLUM</v>
      </c>
      <c r="C3954" s="87"/>
      <c r="D3954" s="87"/>
      <c r="E3954" s="87"/>
      <c r="F3954" s="93" t="s">
        <v>38</v>
      </c>
      <c r="G3954" s="275">
        <f>Fecha_Base</f>
        <v>0</v>
      </c>
    </row>
    <row r="3955" spans="1:123" ht="24" customHeight="1" x14ac:dyDescent="0.2">
      <c r="A3955" s="276" t="s">
        <v>601</v>
      </c>
      <c r="B3955" s="88" t="str">
        <f>Ubicación</f>
        <v>ULLUM - SAN JUAN</v>
      </c>
      <c r="C3955" s="88"/>
      <c r="D3955" s="94"/>
      <c r="E3955" s="95"/>
      <c r="G3955" s="277"/>
    </row>
    <row r="3956" spans="1:123" ht="24" customHeight="1" x14ac:dyDescent="0.2">
      <c r="A3956" s="276" t="s">
        <v>39</v>
      </c>
      <c r="B3956" s="97">
        <f>IFERROR(VALUE(LEFT(B3957,FIND(".",B3957)-1)),"")</f>
        <v>11</v>
      </c>
      <c r="C3956" s="89" t="str">
        <f>IFERROR(VLOOKUP(B3956,Tabla_CyP,2,FALSE),"")</f>
        <v xml:space="preserve"> INSTALACIÓN ELÉCTRICA</v>
      </c>
      <c r="E3956" s="95"/>
      <c r="G3956" s="277"/>
    </row>
    <row r="3957" spans="1:123" ht="24" customHeight="1" x14ac:dyDescent="0.2">
      <c r="A3957" s="276" t="s">
        <v>25</v>
      </c>
      <c r="B3957" s="98" t="str">
        <f>IFERROR(VLOOKUP(COUNTIF($A$1:A3957,"ANALISIS DE PRECIOS"),Tabla_NumeroItem,2,FALSE),"")</f>
        <v>11.2.1</v>
      </c>
      <c r="C3957" s="89" t="str">
        <f>IFERROR(VLOOKUP(B3957,Tabla_CyP,2,FALSE),"")</f>
        <v>Llave 1 pto. Jeluz</v>
      </c>
      <c r="D3957" s="94"/>
      <c r="E3957" s="95"/>
      <c r="F3957" s="93" t="s">
        <v>26</v>
      </c>
      <c r="G3957" s="278" t="str">
        <f>IFERROR(VLOOKUP(B3957,Tabla_CyP,4,FALSE),"")</f>
        <v>Un</v>
      </c>
    </row>
    <row r="3958" spans="1:123" ht="24" customHeight="1" x14ac:dyDescent="0.2">
      <c r="A3958" s="276"/>
      <c r="B3958" s="88"/>
      <c r="D3958" s="94"/>
      <c r="E3958" s="95"/>
      <c r="G3958" s="277"/>
    </row>
    <row r="3959" spans="1:123" ht="24" customHeight="1" x14ac:dyDescent="0.2">
      <c r="A3959" s="331" t="s">
        <v>507</v>
      </c>
      <c r="B3959" s="332"/>
      <c r="C3959" s="333" t="s">
        <v>0</v>
      </c>
      <c r="D3959" s="333" t="s">
        <v>27</v>
      </c>
      <c r="E3959" s="335" t="s">
        <v>28</v>
      </c>
      <c r="F3959" s="337" t="s">
        <v>29</v>
      </c>
      <c r="G3959" s="337" t="s">
        <v>30</v>
      </c>
    </row>
    <row r="3960" spans="1:123" s="94" customFormat="1" ht="24" customHeight="1" x14ac:dyDescent="0.2">
      <c r="A3960" s="99" t="s">
        <v>508</v>
      </c>
      <c r="B3960" s="99" t="s">
        <v>509</v>
      </c>
      <c r="C3960" s="334"/>
      <c r="D3960" s="334"/>
      <c r="E3960" s="336"/>
      <c r="F3960" s="338"/>
      <c r="G3960" s="338"/>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
      <c r="A3961" s="279"/>
      <c r="B3961" s="100"/>
      <c r="C3961" s="138" t="s">
        <v>604</v>
      </c>
      <c r="D3961" s="101"/>
      <c r="E3961" s="102"/>
      <c r="F3961" s="103"/>
      <c r="G3961" s="280"/>
    </row>
    <row r="3962" spans="1:123" s="224" customFormat="1" ht="24" customHeight="1" x14ac:dyDescent="0.2">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
      <c r="A3976" s="282"/>
      <c r="D3976" s="94"/>
      <c r="E3976" s="95"/>
      <c r="F3976" s="268" t="s">
        <v>31</v>
      </c>
      <c r="G3976" s="283">
        <f>SUBTOTAL(9,G3962:G3975)</f>
        <v>0</v>
      </c>
    </row>
    <row r="3977" spans="1:7" ht="24" customHeight="1" x14ac:dyDescent="0.2">
      <c r="A3977" s="282"/>
      <c r="C3977" s="104" t="s">
        <v>605</v>
      </c>
      <c r="D3977" s="94"/>
      <c r="E3977" s="95"/>
      <c r="G3977" s="284"/>
    </row>
    <row r="3978" spans="1:7" s="224" customFormat="1" ht="24" customHeight="1" x14ac:dyDescent="0.2">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
      <c r="A3985" s="219" t="str">
        <f t="shared" si="1191"/>
        <v/>
      </c>
      <c r="B3985" s="217">
        <f t="shared" si="1192"/>
        <v>0</v>
      </c>
      <c r="C3985" s="218"/>
      <c r="D3985" s="219" t="str">
        <f t="shared" si="1193"/>
        <v/>
      </c>
      <c r="E3985" s="220"/>
      <c r="F3985" s="221">
        <f t="shared" si="1194"/>
        <v>0</v>
      </c>
      <c r="G3985" s="281">
        <f t="shared" si="1195"/>
        <v>0</v>
      </c>
    </row>
    <row r="3986" spans="1:7" ht="24" customHeight="1" x14ac:dyDescent="0.2">
      <c r="A3986" s="282"/>
      <c r="D3986" s="94"/>
      <c r="E3986" s="95"/>
      <c r="F3986" s="268" t="s">
        <v>32</v>
      </c>
      <c r="G3986" s="283">
        <f>SUBTOTAL(9,G3978:G3985)</f>
        <v>0</v>
      </c>
    </row>
    <row r="3987" spans="1:7" ht="24" customHeight="1" x14ac:dyDescent="0.2">
      <c r="A3987" s="282"/>
      <c r="C3987" s="104" t="s">
        <v>606</v>
      </c>
      <c r="D3987" s="94"/>
      <c r="E3987" s="95"/>
      <c r="G3987" s="284"/>
    </row>
    <row r="3988" spans="1:7" s="224" customFormat="1" ht="24" customHeight="1" x14ac:dyDescent="0.2">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
      <c r="A3997" s="285"/>
      <c r="B3997" s="94"/>
      <c r="D3997" s="94"/>
      <c r="E3997" s="95"/>
      <c r="F3997" s="268" t="s">
        <v>33</v>
      </c>
      <c r="G3997" s="283">
        <f>SUBTOTAL(9,G3988:G3996)</f>
        <v>0</v>
      </c>
    </row>
    <row r="3998" spans="1:7" ht="24" customHeight="1" x14ac:dyDescent="0.2">
      <c r="A3998" s="286"/>
      <c r="B3998" s="94"/>
      <c r="D3998" s="94"/>
      <c r="E3998" s="95"/>
      <c r="G3998" s="284"/>
    </row>
    <row r="3999" spans="1:7" ht="24" customHeight="1" x14ac:dyDescent="0.2">
      <c r="A3999" s="287" t="str">
        <f>B3957</f>
        <v>11.2.1</v>
      </c>
      <c r="B3999" s="288" t="str">
        <f>C3957</f>
        <v>Llave 1 pto. Jeluz</v>
      </c>
      <c r="C3999" s="101"/>
      <c r="D3999" s="101" t="s">
        <v>34</v>
      </c>
      <c r="E3999" s="102"/>
      <c r="F3999" s="290" t="s">
        <v>35</v>
      </c>
      <c r="G3999" s="289">
        <f>SUBTOTAL(9,G3962:G3998)</f>
        <v>0</v>
      </c>
    </row>
    <row r="4001" spans="1:123" ht="24" customHeight="1" x14ac:dyDescent="0.2">
      <c r="A4001" s="269" t="s">
        <v>37</v>
      </c>
      <c r="B4001" s="270"/>
      <c r="C4001" s="270"/>
      <c r="D4001" s="270"/>
      <c r="E4001" s="270"/>
      <c r="F4001" s="270"/>
      <c r="G4001" s="271"/>
    </row>
    <row r="4002" spans="1:123" ht="24" customHeight="1" x14ac:dyDescent="0.2">
      <c r="A4002" s="272" t="s">
        <v>602</v>
      </c>
      <c r="B4002" s="90" t="str">
        <f>Comitente</f>
        <v>SUBSECRETARIA DE ARQUITECTURA</v>
      </c>
      <c r="C4002" s="86"/>
      <c r="D4002" s="91"/>
      <c r="E4002" s="91"/>
      <c r="F4002" s="92"/>
      <c r="G4002" s="273"/>
    </row>
    <row r="4003" spans="1:123" ht="24" customHeight="1" x14ac:dyDescent="0.2">
      <c r="A4003" s="272" t="s">
        <v>603</v>
      </c>
      <c r="B4003" s="90">
        <f>Contratista</f>
        <v>0</v>
      </c>
      <c r="C4003" s="87"/>
      <c r="D4003" s="87"/>
      <c r="E4003" s="87"/>
      <c r="F4003" s="93"/>
      <c r="G4003" s="274"/>
    </row>
    <row r="4004" spans="1:123" ht="24" customHeight="1" x14ac:dyDescent="0.2">
      <c r="A4004" s="272" t="s">
        <v>24</v>
      </c>
      <c r="B4004" s="90" t="str">
        <f>Obra</f>
        <v>ESCUELA SECUNDARIA ULLUM</v>
      </c>
      <c r="C4004" s="87"/>
      <c r="D4004" s="87"/>
      <c r="E4004" s="87"/>
      <c r="F4004" s="93" t="s">
        <v>38</v>
      </c>
      <c r="G4004" s="275">
        <f>Fecha_Base</f>
        <v>0</v>
      </c>
    </row>
    <row r="4005" spans="1:123" ht="24" customHeight="1" x14ac:dyDescent="0.2">
      <c r="A4005" s="276" t="s">
        <v>601</v>
      </c>
      <c r="B4005" s="88" t="str">
        <f>Ubicación</f>
        <v>ULLUM - SAN JUAN</v>
      </c>
      <c r="C4005" s="88"/>
      <c r="D4005" s="94"/>
      <c r="E4005" s="95"/>
      <c r="G4005" s="277"/>
    </row>
    <row r="4006" spans="1:123" ht="24" customHeight="1" x14ac:dyDescent="0.2">
      <c r="A4006" s="276" t="s">
        <v>39</v>
      </c>
      <c r="B4006" s="97">
        <f>IFERROR(VALUE(LEFT(B4007,FIND(".",B4007)-1)),"")</f>
        <v>11</v>
      </c>
      <c r="C4006" s="89" t="str">
        <f>IFERROR(VLOOKUP(B4006,Tabla_CyP,2,FALSE),"")</f>
        <v xml:space="preserve"> INSTALACIÓN ELÉCTRICA</v>
      </c>
      <c r="E4006" s="95"/>
      <c r="G4006" s="277"/>
    </row>
    <row r="4007" spans="1:123" ht="24" customHeight="1" x14ac:dyDescent="0.2">
      <c r="A4007" s="276" t="s">
        <v>25</v>
      </c>
      <c r="B4007" s="98" t="str">
        <f>IFERROR(VLOOKUP(COUNTIF($A$1:A4007,"ANALISIS DE PRECIOS"),Tabla_NumeroItem,2,FALSE),"")</f>
        <v>11.2.2</v>
      </c>
      <c r="C4007" s="89" t="str">
        <f>IFERROR(VLOOKUP(B4007,Tabla_CyP,2,FALSE),"")</f>
        <v>Llave combinación</v>
      </c>
      <c r="D4007" s="94"/>
      <c r="E4007" s="95"/>
      <c r="F4007" s="93" t="s">
        <v>26</v>
      </c>
      <c r="G4007" s="278" t="str">
        <f>IFERROR(VLOOKUP(B4007,Tabla_CyP,4,FALSE),"")</f>
        <v>Un</v>
      </c>
    </row>
    <row r="4008" spans="1:123" ht="24" customHeight="1" x14ac:dyDescent="0.2">
      <c r="A4008" s="276"/>
      <c r="B4008" s="88"/>
      <c r="D4008" s="94"/>
      <c r="E4008" s="95"/>
      <c r="G4008" s="277"/>
    </row>
    <row r="4009" spans="1:123" ht="24" customHeight="1" x14ac:dyDescent="0.2">
      <c r="A4009" s="331" t="s">
        <v>507</v>
      </c>
      <c r="B4009" s="332"/>
      <c r="C4009" s="333" t="s">
        <v>0</v>
      </c>
      <c r="D4009" s="333" t="s">
        <v>27</v>
      </c>
      <c r="E4009" s="335" t="s">
        <v>28</v>
      </c>
      <c r="F4009" s="337" t="s">
        <v>29</v>
      </c>
      <c r="G4009" s="337" t="s">
        <v>30</v>
      </c>
    </row>
    <row r="4010" spans="1:123" s="94" customFormat="1" ht="24" customHeight="1" x14ac:dyDescent="0.2">
      <c r="A4010" s="99" t="s">
        <v>508</v>
      </c>
      <c r="B4010" s="99" t="s">
        <v>509</v>
      </c>
      <c r="C4010" s="334"/>
      <c r="D4010" s="334"/>
      <c r="E4010" s="336"/>
      <c r="F4010" s="338"/>
      <c r="G4010" s="338"/>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
      <c r="A4011" s="279"/>
      <c r="B4011" s="100"/>
      <c r="C4011" s="138" t="s">
        <v>604</v>
      </c>
      <c r="D4011" s="101"/>
      <c r="E4011" s="102"/>
      <c r="F4011" s="103"/>
      <c r="G4011" s="280"/>
    </row>
    <row r="4012" spans="1:123" s="224" customFormat="1" ht="24" customHeight="1" x14ac:dyDescent="0.2">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
      <c r="A4026" s="282"/>
      <c r="D4026" s="94"/>
      <c r="E4026" s="95"/>
      <c r="F4026" s="268" t="s">
        <v>31</v>
      </c>
      <c r="G4026" s="283">
        <f>SUBTOTAL(9,G4012:G4025)</f>
        <v>0</v>
      </c>
    </row>
    <row r="4027" spans="1:7" ht="24" customHeight="1" x14ac:dyDescent="0.2">
      <c r="A4027" s="282"/>
      <c r="C4027" s="104" t="s">
        <v>605</v>
      </c>
      <c r="D4027" s="94"/>
      <c r="E4027" s="95"/>
      <c r="G4027" s="284"/>
    </row>
    <row r="4028" spans="1:7" s="224" customFormat="1" ht="24" customHeight="1" x14ac:dyDescent="0.2">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
      <c r="A4035" s="219" t="str">
        <f t="shared" si="1206"/>
        <v/>
      </c>
      <c r="B4035" s="217">
        <f t="shared" si="1207"/>
        <v>0</v>
      </c>
      <c r="C4035" s="218"/>
      <c r="D4035" s="219" t="str">
        <f t="shared" si="1208"/>
        <v/>
      </c>
      <c r="E4035" s="220"/>
      <c r="F4035" s="221">
        <f t="shared" si="1209"/>
        <v>0</v>
      </c>
      <c r="G4035" s="281">
        <f t="shared" si="1210"/>
        <v>0</v>
      </c>
    </row>
    <row r="4036" spans="1:7" ht="24" customHeight="1" x14ac:dyDescent="0.2">
      <c r="A4036" s="282"/>
      <c r="D4036" s="94"/>
      <c r="E4036" s="95"/>
      <c r="F4036" s="268" t="s">
        <v>32</v>
      </c>
      <c r="G4036" s="283">
        <f>SUBTOTAL(9,G4028:G4035)</f>
        <v>0</v>
      </c>
    </row>
    <row r="4037" spans="1:7" ht="24" customHeight="1" x14ac:dyDescent="0.2">
      <c r="A4037" s="282"/>
      <c r="C4037" s="104" t="s">
        <v>606</v>
      </c>
      <c r="D4037" s="94"/>
      <c r="E4037" s="95"/>
      <c r="G4037" s="284"/>
    </row>
    <row r="4038" spans="1:7" s="224" customFormat="1" ht="24" customHeight="1" x14ac:dyDescent="0.2">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
      <c r="A4047" s="285"/>
      <c r="B4047" s="94"/>
      <c r="D4047" s="94"/>
      <c r="E4047" s="95"/>
      <c r="F4047" s="268" t="s">
        <v>33</v>
      </c>
      <c r="G4047" s="283">
        <f>SUBTOTAL(9,G4038:G4046)</f>
        <v>0</v>
      </c>
    </row>
    <row r="4048" spans="1:7" ht="24" customHeight="1" x14ac:dyDescent="0.2">
      <c r="A4048" s="286"/>
      <c r="B4048" s="94"/>
      <c r="D4048" s="94"/>
      <c r="E4048" s="95"/>
      <c r="G4048" s="284"/>
    </row>
    <row r="4049" spans="1:123" ht="24" customHeight="1" x14ac:dyDescent="0.2">
      <c r="A4049" s="287" t="str">
        <f>B4007</f>
        <v>11.2.2</v>
      </c>
      <c r="B4049" s="288" t="str">
        <f>C4007</f>
        <v>Llave combinación</v>
      </c>
      <c r="C4049" s="101"/>
      <c r="D4049" s="101" t="s">
        <v>34</v>
      </c>
      <c r="E4049" s="102"/>
      <c r="F4049" s="290" t="s">
        <v>35</v>
      </c>
      <c r="G4049" s="289">
        <f>SUBTOTAL(9,G4012:G4048)</f>
        <v>0</v>
      </c>
    </row>
    <row r="4051" spans="1:123" ht="24" customHeight="1" x14ac:dyDescent="0.2">
      <c r="A4051" s="269" t="s">
        <v>37</v>
      </c>
      <c r="B4051" s="270"/>
      <c r="C4051" s="270"/>
      <c r="D4051" s="270"/>
      <c r="E4051" s="270"/>
      <c r="F4051" s="270"/>
      <c r="G4051" s="271"/>
    </row>
    <row r="4052" spans="1:123" ht="24" customHeight="1" x14ac:dyDescent="0.2">
      <c r="A4052" s="272" t="s">
        <v>602</v>
      </c>
      <c r="B4052" s="90" t="str">
        <f>Comitente</f>
        <v>SUBSECRETARIA DE ARQUITECTURA</v>
      </c>
      <c r="C4052" s="86"/>
      <c r="D4052" s="91"/>
      <c r="E4052" s="91"/>
      <c r="F4052" s="92"/>
      <c r="G4052" s="273"/>
    </row>
    <row r="4053" spans="1:123" ht="24" customHeight="1" x14ac:dyDescent="0.2">
      <c r="A4053" s="272" t="s">
        <v>603</v>
      </c>
      <c r="B4053" s="90">
        <f>Contratista</f>
        <v>0</v>
      </c>
      <c r="C4053" s="87"/>
      <c r="D4053" s="87"/>
      <c r="E4053" s="87"/>
      <c r="F4053" s="93"/>
      <c r="G4053" s="274"/>
    </row>
    <row r="4054" spans="1:123" ht="24" customHeight="1" x14ac:dyDescent="0.2">
      <c r="A4054" s="272" t="s">
        <v>24</v>
      </c>
      <c r="B4054" s="90" t="str">
        <f>Obra</f>
        <v>ESCUELA SECUNDARIA ULLUM</v>
      </c>
      <c r="C4054" s="87"/>
      <c r="D4054" s="87"/>
      <c r="E4054" s="87"/>
      <c r="F4054" s="93" t="s">
        <v>38</v>
      </c>
      <c r="G4054" s="275">
        <f>Fecha_Base</f>
        <v>0</v>
      </c>
    </row>
    <row r="4055" spans="1:123" ht="24" customHeight="1" x14ac:dyDescent="0.2">
      <c r="A4055" s="276" t="s">
        <v>601</v>
      </c>
      <c r="B4055" s="88" t="str">
        <f>Ubicación</f>
        <v>ULLUM - SAN JUAN</v>
      </c>
      <c r="C4055" s="88"/>
      <c r="D4055" s="94"/>
      <c r="E4055" s="95"/>
      <c r="G4055" s="277"/>
    </row>
    <row r="4056" spans="1:123" ht="24" customHeight="1" x14ac:dyDescent="0.2">
      <c r="A4056" s="276" t="s">
        <v>39</v>
      </c>
      <c r="B4056" s="97">
        <f>IFERROR(VALUE(LEFT(B4057,FIND(".",B4057)-1)),"")</f>
        <v>11</v>
      </c>
      <c r="C4056" s="89" t="str">
        <f>IFERROR(VLOOKUP(B4056,Tabla_CyP,2,FALSE),"")</f>
        <v xml:space="preserve"> INSTALACIÓN ELÉCTRICA</v>
      </c>
      <c r="E4056" s="95"/>
      <c r="G4056" s="277"/>
    </row>
    <row r="4057" spans="1:123" ht="24" customHeight="1" x14ac:dyDescent="0.2">
      <c r="A4057" s="276" t="s">
        <v>25</v>
      </c>
      <c r="B4057" s="98" t="str">
        <f>IFERROR(VLOOKUP(COUNTIF($A$1:A4057,"ANALISIS DE PRECIOS"),Tabla_NumeroItem,2,FALSE),"")</f>
        <v>11.2.3</v>
      </c>
      <c r="C4057" s="89" t="str">
        <f>IFERROR(VLOOKUP(B4057,Tabla_CyP,2,FALSE),"")</f>
        <v>Toma Monofásico 10A  Exterior Exult (doble)</v>
      </c>
      <c r="D4057" s="94"/>
      <c r="E4057" s="95"/>
      <c r="F4057" s="93" t="s">
        <v>26</v>
      </c>
      <c r="G4057" s="278" t="str">
        <f>IFERROR(VLOOKUP(B4057,Tabla_CyP,4,FALSE),"")</f>
        <v>Un</v>
      </c>
    </row>
    <row r="4058" spans="1:123" ht="24" customHeight="1" x14ac:dyDescent="0.2">
      <c r="A4058" s="276"/>
      <c r="B4058" s="88"/>
      <c r="D4058" s="94"/>
      <c r="E4058" s="95"/>
      <c r="G4058" s="277"/>
    </row>
    <row r="4059" spans="1:123" ht="24" customHeight="1" x14ac:dyDescent="0.2">
      <c r="A4059" s="331" t="s">
        <v>507</v>
      </c>
      <c r="B4059" s="332"/>
      <c r="C4059" s="333" t="s">
        <v>0</v>
      </c>
      <c r="D4059" s="333" t="s">
        <v>27</v>
      </c>
      <c r="E4059" s="335" t="s">
        <v>28</v>
      </c>
      <c r="F4059" s="337" t="s">
        <v>29</v>
      </c>
      <c r="G4059" s="337" t="s">
        <v>30</v>
      </c>
    </row>
    <row r="4060" spans="1:123" s="94" customFormat="1" ht="24" customHeight="1" x14ac:dyDescent="0.2">
      <c r="A4060" s="99" t="s">
        <v>508</v>
      </c>
      <c r="B4060" s="99" t="s">
        <v>509</v>
      </c>
      <c r="C4060" s="334"/>
      <c r="D4060" s="334"/>
      <c r="E4060" s="336"/>
      <c r="F4060" s="338"/>
      <c r="G4060" s="338"/>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
      <c r="A4061" s="279"/>
      <c r="B4061" s="100"/>
      <c r="C4061" s="138" t="s">
        <v>604</v>
      </c>
      <c r="D4061" s="101"/>
      <c r="E4061" s="102"/>
      <c r="F4061" s="103"/>
      <c r="G4061" s="280"/>
    </row>
    <row r="4062" spans="1:123" s="224" customFormat="1" ht="24" customHeight="1" x14ac:dyDescent="0.2">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
      <c r="A4076" s="282"/>
      <c r="D4076" s="94"/>
      <c r="E4076" s="95"/>
      <c r="F4076" s="268" t="s">
        <v>31</v>
      </c>
      <c r="G4076" s="283">
        <f>SUBTOTAL(9,G4062:G4075)</f>
        <v>0</v>
      </c>
    </row>
    <row r="4077" spans="1:7" ht="24" customHeight="1" x14ac:dyDescent="0.2">
      <c r="A4077" s="282"/>
      <c r="C4077" s="104" t="s">
        <v>605</v>
      </c>
      <c r="D4077" s="94"/>
      <c r="E4077" s="95"/>
      <c r="G4077" s="284"/>
    </row>
    <row r="4078" spans="1:7" s="224" customFormat="1" ht="24" customHeight="1" x14ac:dyDescent="0.2">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
      <c r="A4085" s="219" t="str">
        <f t="shared" si="1221"/>
        <v/>
      </c>
      <c r="B4085" s="217">
        <f t="shared" si="1222"/>
        <v>0</v>
      </c>
      <c r="C4085" s="218"/>
      <c r="D4085" s="219" t="str">
        <f t="shared" si="1223"/>
        <v/>
      </c>
      <c r="E4085" s="220"/>
      <c r="F4085" s="221">
        <f t="shared" si="1224"/>
        <v>0</v>
      </c>
      <c r="G4085" s="281">
        <f t="shared" si="1225"/>
        <v>0</v>
      </c>
    </row>
    <row r="4086" spans="1:7" ht="24" customHeight="1" x14ac:dyDescent="0.2">
      <c r="A4086" s="282"/>
      <c r="D4086" s="94"/>
      <c r="E4086" s="95"/>
      <c r="F4086" s="268" t="s">
        <v>32</v>
      </c>
      <c r="G4086" s="283">
        <f>SUBTOTAL(9,G4078:G4085)</f>
        <v>0</v>
      </c>
    </row>
    <row r="4087" spans="1:7" ht="24" customHeight="1" x14ac:dyDescent="0.2">
      <c r="A4087" s="282"/>
      <c r="C4087" s="104" t="s">
        <v>606</v>
      </c>
      <c r="D4087" s="94"/>
      <c r="E4087" s="95"/>
      <c r="G4087" s="284"/>
    </row>
    <row r="4088" spans="1:7" s="224" customFormat="1" ht="24" customHeight="1" x14ac:dyDescent="0.2">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
      <c r="A4097" s="285"/>
      <c r="B4097" s="94"/>
      <c r="D4097" s="94"/>
      <c r="E4097" s="95"/>
      <c r="F4097" s="268" t="s">
        <v>33</v>
      </c>
      <c r="G4097" s="283">
        <f>SUBTOTAL(9,G4088:G4096)</f>
        <v>0</v>
      </c>
    </row>
    <row r="4098" spans="1:123" ht="24" customHeight="1" x14ac:dyDescent="0.2">
      <c r="A4098" s="286"/>
      <c r="B4098" s="94"/>
      <c r="D4098" s="94"/>
      <c r="E4098" s="95"/>
      <c r="G4098" s="284"/>
    </row>
    <row r="4099" spans="1:123" ht="24" customHeight="1" x14ac:dyDescent="0.2">
      <c r="A4099" s="287" t="str">
        <f>B4057</f>
        <v>11.2.3</v>
      </c>
      <c r="B4099" s="288" t="str">
        <f>C4057</f>
        <v>Toma Monofásico 10A  Exterior Exult (doble)</v>
      </c>
      <c r="C4099" s="101"/>
      <c r="D4099" s="101" t="s">
        <v>34</v>
      </c>
      <c r="E4099" s="102"/>
      <c r="F4099" s="290" t="s">
        <v>35</v>
      </c>
      <c r="G4099" s="289">
        <f>SUBTOTAL(9,G4062:G4098)</f>
        <v>0</v>
      </c>
    </row>
    <row r="4101" spans="1:123" ht="24" customHeight="1" x14ac:dyDescent="0.2">
      <c r="A4101" s="269" t="s">
        <v>37</v>
      </c>
      <c r="B4101" s="270"/>
      <c r="C4101" s="270"/>
      <c r="D4101" s="270"/>
      <c r="E4101" s="270"/>
      <c r="F4101" s="270"/>
      <c r="G4101" s="271"/>
    </row>
    <row r="4102" spans="1:123" ht="24" customHeight="1" x14ac:dyDescent="0.2">
      <c r="A4102" s="272" t="s">
        <v>602</v>
      </c>
      <c r="B4102" s="90" t="str">
        <f>Comitente</f>
        <v>SUBSECRETARIA DE ARQUITECTURA</v>
      </c>
      <c r="C4102" s="86"/>
      <c r="D4102" s="91"/>
      <c r="E4102" s="91"/>
      <c r="F4102" s="92"/>
      <c r="G4102" s="273"/>
    </row>
    <row r="4103" spans="1:123" ht="24" customHeight="1" x14ac:dyDescent="0.2">
      <c r="A4103" s="272" t="s">
        <v>603</v>
      </c>
      <c r="B4103" s="90">
        <f>Contratista</f>
        <v>0</v>
      </c>
      <c r="C4103" s="87"/>
      <c r="D4103" s="87"/>
      <c r="E4103" s="87"/>
      <c r="F4103" s="93"/>
      <c r="G4103" s="274"/>
    </row>
    <row r="4104" spans="1:123" ht="24" customHeight="1" x14ac:dyDescent="0.2">
      <c r="A4104" s="272" t="s">
        <v>24</v>
      </c>
      <c r="B4104" s="90" t="str">
        <f>Obra</f>
        <v>ESCUELA SECUNDARIA ULLUM</v>
      </c>
      <c r="C4104" s="87"/>
      <c r="D4104" s="87"/>
      <c r="E4104" s="87"/>
      <c r="F4104" s="93" t="s">
        <v>38</v>
      </c>
      <c r="G4104" s="275">
        <f>Fecha_Base</f>
        <v>0</v>
      </c>
    </row>
    <row r="4105" spans="1:123" ht="24" customHeight="1" x14ac:dyDescent="0.2">
      <c r="A4105" s="276" t="s">
        <v>601</v>
      </c>
      <c r="B4105" s="88" t="str">
        <f>Ubicación</f>
        <v>ULLUM - SAN JUAN</v>
      </c>
      <c r="C4105" s="88"/>
      <c r="D4105" s="94"/>
      <c r="E4105" s="95"/>
      <c r="G4105" s="277"/>
    </row>
    <row r="4106" spans="1:123" ht="24" customHeight="1" x14ac:dyDescent="0.2">
      <c r="A4106" s="276" t="s">
        <v>39</v>
      </c>
      <c r="B4106" s="97">
        <f>IFERROR(VALUE(LEFT(B4107,FIND(".",B4107)-1)),"")</f>
        <v>11</v>
      </c>
      <c r="C4106" s="89" t="str">
        <f>IFERROR(VLOOKUP(B4106,Tabla_CyP,2,FALSE),"")</f>
        <v xml:space="preserve"> INSTALACIÓN ELÉCTRICA</v>
      </c>
      <c r="E4106" s="95"/>
      <c r="G4106" s="277"/>
    </row>
    <row r="4107" spans="1:123" ht="24" customHeight="1" x14ac:dyDescent="0.2">
      <c r="A4107" s="276" t="s">
        <v>25</v>
      </c>
      <c r="B4107" s="98" t="str">
        <f>IFERROR(VLOOKUP(COUNTIF($A$1:A4107,"ANALISIS DE PRECIOS"),Tabla_NumeroItem,2,FALSE),"")</f>
        <v>11.2.4</v>
      </c>
      <c r="C4107" s="89" t="str">
        <f>IFERROR(VLOOKUP(B4107,Tabla_CyP,2,FALSE),"")</f>
        <v>Toma Monofásico 20A  Exterior Exult</v>
      </c>
      <c r="D4107" s="94"/>
      <c r="E4107" s="95"/>
      <c r="F4107" s="93" t="s">
        <v>26</v>
      </c>
      <c r="G4107" s="278" t="str">
        <f>IFERROR(VLOOKUP(B4107,Tabla_CyP,4,FALSE),"")</f>
        <v>Un</v>
      </c>
    </row>
    <row r="4108" spans="1:123" ht="24" customHeight="1" x14ac:dyDescent="0.2">
      <c r="A4108" s="276"/>
      <c r="B4108" s="88"/>
      <c r="D4108" s="94"/>
      <c r="E4108" s="95"/>
      <c r="G4108" s="277"/>
    </row>
    <row r="4109" spans="1:123" ht="24" customHeight="1" x14ac:dyDescent="0.2">
      <c r="A4109" s="331" t="s">
        <v>507</v>
      </c>
      <c r="B4109" s="332"/>
      <c r="C4109" s="333" t="s">
        <v>0</v>
      </c>
      <c r="D4109" s="333" t="s">
        <v>27</v>
      </c>
      <c r="E4109" s="335" t="s">
        <v>28</v>
      </c>
      <c r="F4109" s="337" t="s">
        <v>29</v>
      </c>
      <c r="G4109" s="337" t="s">
        <v>30</v>
      </c>
    </row>
    <row r="4110" spans="1:123" s="94" customFormat="1" ht="24" customHeight="1" x14ac:dyDescent="0.2">
      <c r="A4110" s="99" t="s">
        <v>508</v>
      </c>
      <c r="B4110" s="99" t="s">
        <v>509</v>
      </c>
      <c r="C4110" s="334"/>
      <c r="D4110" s="334"/>
      <c r="E4110" s="336"/>
      <c r="F4110" s="338"/>
      <c r="G4110" s="338"/>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
      <c r="A4111" s="279"/>
      <c r="B4111" s="100"/>
      <c r="C4111" s="138" t="s">
        <v>604</v>
      </c>
      <c r="D4111" s="101"/>
      <c r="E4111" s="102"/>
      <c r="F4111" s="103"/>
      <c r="G4111" s="280"/>
    </row>
    <row r="4112" spans="1:123" s="224" customFormat="1" ht="24" customHeight="1" x14ac:dyDescent="0.2">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
      <c r="A4126" s="282"/>
      <c r="D4126" s="94"/>
      <c r="E4126" s="95"/>
      <c r="F4126" s="268" t="s">
        <v>31</v>
      </c>
      <c r="G4126" s="283">
        <f>SUBTOTAL(9,G4112:G4125)</f>
        <v>0</v>
      </c>
    </row>
    <row r="4127" spans="1:7" ht="24" customHeight="1" x14ac:dyDescent="0.2">
      <c r="A4127" s="282"/>
      <c r="C4127" s="104" t="s">
        <v>605</v>
      </c>
      <c r="D4127" s="94"/>
      <c r="E4127" s="95"/>
      <c r="G4127" s="284"/>
    </row>
    <row r="4128" spans="1:7" s="224" customFormat="1" ht="24" customHeight="1" x14ac:dyDescent="0.2">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
      <c r="A4135" s="219" t="str">
        <f t="shared" si="1236"/>
        <v/>
      </c>
      <c r="B4135" s="217">
        <f t="shared" si="1237"/>
        <v>0</v>
      </c>
      <c r="C4135" s="218"/>
      <c r="D4135" s="219" t="str">
        <f t="shared" si="1238"/>
        <v/>
      </c>
      <c r="E4135" s="220"/>
      <c r="F4135" s="221">
        <f t="shared" si="1239"/>
        <v>0</v>
      </c>
      <c r="G4135" s="281">
        <f t="shared" si="1240"/>
        <v>0</v>
      </c>
    </row>
    <row r="4136" spans="1:7" ht="24" customHeight="1" x14ac:dyDescent="0.2">
      <c r="A4136" s="282"/>
      <c r="D4136" s="94"/>
      <c r="E4136" s="95"/>
      <c r="F4136" s="268" t="s">
        <v>32</v>
      </c>
      <c r="G4136" s="283">
        <f>SUBTOTAL(9,G4128:G4135)</f>
        <v>0</v>
      </c>
    </row>
    <row r="4137" spans="1:7" ht="24" customHeight="1" x14ac:dyDescent="0.2">
      <c r="A4137" s="282"/>
      <c r="C4137" s="104" t="s">
        <v>606</v>
      </c>
      <c r="D4137" s="94"/>
      <c r="E4137" s="95"/>
      <c r="G4137" s="284"/>
    </row>
    <row r="4138" spans="1:7" s="224" customFormat="1" ht="24" customHeight="1" x14ac:dyDescent="0.2">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
      <c r="A4147" s="285"/>
      <c r="B4147" s="94"/>
      <c r="D4147" s="94"/>
      <c r="E4147" s="95"/>
      <c r="F4147" s="268" t="s">
        <v>33</v>
      </c>
      <c r="G4147" s="283">
        <f>SUBTOTAL(9,G4138:G4146)</f>
        <v>0</v>
      </c>
    </row>
    <row r="4148" spans="1:123" ht="24" customHeight="1" x14ac:dyDescent="0.2">
      <c r="A4148" s="286"/>
      <c r="B4148" s="94"/>
      <c r="D4148" s="94"/>
      <c r="E4148" s="95"/>
      <c r="G4148" s="284"/>
    </row>
    <row r="4149" spans="1:123" ht="24" customHeight="1" x14ac:dyDescent="0.2">
      <c r="A4149" s="287" t="str">
        <f>B4107</f>
        <v>11.2.4</v>
      </c>
      <c r="B4149" s="288" t="str">
        <f>C4107</f>
        <v>Toma Monofásico 20A  Exterior Exult</v>
      </c>
      <c r="C4149" s="101"/>
      <c r="D4149" s="101" t="s">
        <v>34</v>
      </c>
      <c r="E4149" s="102"/>
      <c r="F4149" s="290" t="s">
        <v>35</v>
      </c>
      <c r="G4149" s="289">
        <f>SUBTOTAL(9,G4112:G4148)</f>
        <v>0</v>
      </c>
    </row>
    <row r="4151" spans="1:123" ht="24" customHeight="1" x14ac:dyDescent="0.2">
      <c r="A4151" s="269" t="s">
        <v>37</v>
      </c>
      <c r="B4151" s="270"/>
      <c r="C4151" s="270"/>
      <c r="D4151" s="270"/>
      <c r="E4151" s="270"/>
      <c r="F4151" s="270"/>
      <c r="G4151" s="271"/>
    </row>
    <row r="4152" spans="1:123" ht="24" customHeight="1" x14ac:dyDescent="0.2">
      <c r="A4152" s="272" t="s">
        <v>602</v>
      </c>
      <c r="B4152" s="90" t="str">
        <f>Comitente</f>
        <v>SUBSECRETARIA DE ARQUITECTURA</v>
      </c>
      <c r="C4152" s="86"/>
      <c r="D4152" s="91"/>
      <c r="E4152" s="91"/>
      <c r="F4152" s="92"/>
      <c r="G4152" s="273"/>
    </row>
    <row r="4153" spans="1:123" ht="24" customHeight="1" x14ac:dyDescent="0.2">
      <c r="A4153" s="272" t="s">
        <v>603</v>
      </c>
      <c r="B4153" s="90">
        <f>Contratista</f>
        <v>0</v>
      </c>
      <c r="C4153" s="87"/>
      <c r="D4153" s="87"/>
      <c r="E4153" s="87"/>
      <c r="F4153" s="93"/>
      <c r="G4153" s="274"/>
    </row>
    <row r="4154" spans="1:123" ht="24" customHeight="1" x14ac:dyDescent="0.2">
      <c r="A4154" s="272" t="s">
        <v>24</v>
      </c>
      <c r="B4154" s="90" t="str">
        <f>Obra</f>
        <v>ESCUELA SECUNDARIA ULLUM</v>
      </c>
      <c r="C4154" s="87"/>
      <c r="D4154" s="87"/>
      <c r="E4154" s="87"/>
      <c r="F4154" s="93" t="s">
        <v>38</v>
      </c>
      <c r="G4154" s="275">
        <f>Fecha_Base</f>
        <v>0</v>
      </c>
    </row>
    <row r="4155" spans="1:123" ht="24" customHeight="1" x14ac:dyDescent="0.2">
      <c r="A4155" s="276" t="s">
        <v>601</v>
      </c>
      <c r="B4155" s="88" t="str">
        <f>Ubicación</f>
        <v>ULLUM - SAN JUAN</v>
      </c>
      <c r="C4155" s="88"/>
      <c r="D4155" s="94"/>
      <c r="E4155" s="95"/>
      <c r="G4155" s="277"/>
    </row>
    <row r="4156" spans="1:123" ht="24" customHeight="1" x14ac:dyDescent="0.2">
      <c r="A4156" s="276" t="s">
        <v>39</v>
      </c>
      <c r="B4156" s="97">
        <f>IFERROR(VALUE(LEFT(B4157,FIND(".",B4157)-1)),"")</f>
        <v>11</v>
      </c>
      <c r="C4156" s="89" t="str">
        <f>IFERROR(VLOOKUP(B4156,Tabla_CyP,2,FALSE),"")</f>
        <v xml:space="preserve"> INSTALACIÓN ELÉCTRICA</v>
      </c>
      <c r="E4156" s="95"/>
      <c r="G4156" s="277"/>
    </row>
    <row r="4157" spans="1:123" ht="24" customHeight="1" x14ac:dyDescent="0.2">
      <c r="A4157" s="276" t="s">
        <v>25</v>
      </c>
      <c r="B4157" s="98" t="str">
        <f>IFERROR(VLOOKUP(COUNTIF($A$1:A4157,"ANALISIS DE PRECIOS"),Tabla_NumeroItem,2,FALSE),"")</f>
        <v>11.2.5</v>
      </c>
      <c r="C4157" s="89" t="str">
        <f>IFERROR(VLOOKUP(B4157,Tabla_CyP,2,FALSE),"")</f>
        <v>Pulsador timbre</v>
      </c>
      <c r="D4157" s="94"/>
      <c r="E4157" s="95"/>
      <c r="F4157" s="93" t="s">
        <v>26</v>
      </c>
      <c r="G4157" s="278" t="str">
        <f>IFERROR(VLOOKUP(B4157,Tabla_CyP,4,FALSE),"")</f>
        <v>Un</v>
      </c>
    </row>
    <row r="4158" spans="1:123" ht="24" customHeight="1" x14ac:dyDescent="0.2">
      <c r="A4158" s="276"/>
      <c r="B4158" s="88"/>
      <c r="D4158" s="94"/>
      <c r="E4158" s="95"/>
      <c r="G4158" s="277"/>
    </row>
    <row r="4159" spans="1:123" ht="24" customHeight="1" x14ac:dyDescent="0.2">
      <c r="A4159" s="331" t="s">
        <v>507</v>
      </c>
      <c r="B4159" s="332"/>
      <c r="C4159" s="333" t="s">
        <v>0</v>
      </c>
      <c r="D4159" s="333" t="s">
        <v>27</v>
      </c>
      <c r="E4159" s="335" t="s">
        <v>28</v>
      </c>
      <c r="F4159" s="337" t="s">
        <v>29</v>
      </c>
      <c r="G4159" s="337" t="s">
        <v>30</v>
      </c>
    </row>
    <row r="4160" spans="1:123" s="94" customFormat="1" ht="24" customHeight="1" x14ac:dyDescent="0.2">
      <c r="A4160" s="99" t="s">
        <v>508</v>
      </c>
      <c r="B4160" s="99" t="s">
        <v>509</v>
      </c>
      <c r="C4160" s="334"/>
      <c r="D4160" s="334"/>
      <c r="E4160" s="336"/>
      <c r="F4160" s="338"/>
      <c r="G4160" s="338"/>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
      <c r="A4161" s="279"/>
      <c r="B4161" s="100"/>
      <c r="C4161" s="138" t="s">
        <v>604</v>
      </c>
      <c r="D4161" s="101"/>
      <c r="E4161" s="102"/>
      <c r="F4161" s="103"/>
      <c r="G4161" s="280"/>
    </row>
    <row r="4162" spans="1:7" s="224" customFormat="1" ht="24" customHeight="1" x14ac:dyDescent="0.2">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
      <c r="A4176" s="282"/>
      <c r="D4176" s="94"/>
      <c r="E4176" s="95"/>
      <c r="F4176" s="268" t="s">
        <v>31</v>
      </c>
      <c r="G4176" s="283">
        <f>SUBTOTAL(9,G4162:G4175)</f>
        <v>0</v>
      </c>
    </row>
    <row r="4177" spans="1:7" ht="24" customHeight="1" x14ac:dyDescent="0.2">
      <c r="A4177" s="282"/>
      <c r="C4177" s="104" t="s">
        <v>605</v>
      </c>
      <c r="D4177" s="94"/>
      <c r="E4177" s="95"/>
      <c r="G4177" s="284"/>
    </row>
    <row r="4178" spans="1:7" s="224" customFormat="1" ht="24" customHeight="1" x14ac:dyDescent="0.2">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
      <c r="A4185" s="219" t="str">
        <f t="shared" si="1251"/>
        <v/>
      </c>
      <c r="B4185" s="217">
        <f t="shared" si="1252"/>
        <v>0</v>
      </c>
      <c r="C4185" s="218"/>
      <c r="D4185" s="219" t="str">
        <f t="shared" si="1253"/>
        <v/>
      </c>
      <c r="E4185" s="220"/>
      <c r="F4185" s="221">
        <f t="shared" si="1254"/>
        <v>0</v>
      </c>
      <c r="G4185" s="281">
        <f t="shared" si="1255"/>
        <v>0</v>
      </c>
    </row>
    <row r="4186" spans="1:7" ht="24" customHeight="1" x14ac:dyDescent="0.2">
      <c r="A4186" s="282"/>
      <c r="D4186" s="94"/>
      <c r="E4186" s="95"/>
      <c r="F4186" s="268" t="s">
        <v>32</v>
      </c>
      <c r="G4186" s="283">
        <f>SUBTOTAL(9,G4178:G4185)</f>
        <v>0</v>
      </c>
    </row>
    <row r="4187" spans="1:7" ht="24" customHeight="1" x14ac:dyDescent="0.2">
      <c r="A4187" s="282"/>
      <c r="C4187" s="104" t="s">
        <v>606</v>
      </c>
      <c r="D4187" s="94"/>
      <c r="E4187" s="95"/>
      <c r="G4187" s="284"/>
    </row>
    <row r="4188" spans="1:7" s="224" customFormat="1" ht="24" customHeight="1" x14ac:dyDescent="0.2">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
      <c r="A4197" s="285"/>
      <c r="B4197" s="94"/>
      <c r="D4197" s="94"/>
      <c r="E4197" s="95"/>
      <c r="F4197" s="268" t="s">
        <v>33</v>
      </c>
      <c r="G4197" s="283">
        <f>SUBTOTAL(9,G4188:G4196)</f>
        <v>0</v>
      </c>
    </row>
    <row r="4198" spans="1:7" ht="24" customHeight="1" x14ac:dyDescent="0.2">
      <c r="A4198" s="286"/>
      <c r="B4198" s="94"/>
      <c r="D4198" s="94"/>
      <c r="E4198" s="95"/>
      <c r="G4198" s="284"/>
    </row>
    <row r="4199" spans="1:7" ht="24" customHeight="1" x14ac:dyDescent="0.2">
      <c r="A4199" s="287" t="str">
        <f>B4157</f>
        <v>11.2.5</v>
      </c>
      <c r="B4199" s="288" t="str">
        <f>C4157</f>
        <v>Pulsador timbre</v>
      </c>
      <c r="C4199" s="101"/>
      <c r="D4199" s="101" t="s">
        <v>34</v>
      </c>
      <c r="E4199" s="102"/>
      <c r="F4199" s="290" t="s">
        <v>35</v>
      </c>
      <c r="G4199" s="289">
        <f>SUBTOTAL(9,G4162:G4198)</f>
        <v>0</v>
      </c>
    </row>
    <row r="4201" spans="1:7" ht="24" customHeight="1" x14ac:dyDescent="0.2">
      <c r="A4201" s="269" t="s">
        <v>37</v>
      </c>
      <c r="B4201" s="270"/>
      <c r="C4201" s="270"/>
      <c r="D4201" s="270"/>
      <c r="E4201" s="270"/>
      <c r="F4201" s="270"/>
      <c r="G4201" s="271"/>
    </row>
    <row r="4202" spans="1:7" ht="24" customHeight="1" x14ac:dyDescent="0.2">
      <c r="A4202" s="272" t="s">
        <v>602</v>
      </c>
      <c r="B4202" s="90" t="str">
        <f>Comitente</f>
        <v>SUBSECRETARIA DE ARQUITECTURA</v>
      </c>
      <c r="C4202" s="86"/>
      <c r="D4202" s="91"/>
      <c r="E4202" s="91"/>
      <c r="F4202" s="92"/>
      <c r="G4202" s="273"/>
    </row>
    <row r="4203" spans="1:7" ht="24" customHeight="1" x14ac:dyDescent="0.2">
      <c r="A4203" s="272" t="s">
        <v>603</v>
      </c>
      <c r="B4203" s="90">
        <f>Contratista</f>
        <v>0</v>
      </c>
      <c r="C4203" s="87"/>
      <c r="D4203" s="87"/>
      <c r="E4203" s="87"/>
      <c r="F4203" s="93"/>
      <c r="G4203" s="274"/>
    </row>
    <row r="4204" spans="1:7" ht="24" customHeight="1" x14ac:dyDescent="0.2">
      <c r="A4204" s="272" t="s">
        <v>24</v>
      </c>
      <c r="B4204" s="90" t="str">
        <f>Obra</f>
        <v>ESCUELA SECUNDARIA ULLUM</v>
      </c>
      <c r="C4204" s="87"/>
      <c r="D4204" s="87"/>
      <c r="E4204" s="87"/>
      <c r="F4204" s="93" t="s">
        <v>38</v>
      </c>
      <c r="G4204" s="275">
        <f>Fecha_Base</f>
        <v>0</v>
      </c>
    </row>
    <row r="4205" spans="1:7" ht="24" customHeight="1" x14ac:dyDescent="0.2">
      <c r="A4205" s="276" t="s">
        <v>601</v>
      </c>
      <c r="B4205" s="88" t="str">
        <f>Ubicación</f>
        <v>ULLUM - SAN JUAN</v>
      </c>
      <c r="C4205" s="88"/>
      <c r="D4205" s="94"/>
      <c r="E4205" s="95"/>
      <c r="G4205" s="277"/>
    </row>
    <row r="4206" spans="1:7" ht="24" customHeight="1" x14ac:dyDescent="0.2">
      <c r="A4206" s="276" t="s">
        <v>39</v>
      </c>
      <c r="B4206" s="97">
        <f>IFERROR(VALUE(LEFT(B4207,FIND(".",B4207)-1)),"")</f>
        <v>11</v>
      </c>
      <c r="C4206" s="89" t="str">
        <f>IFERROR(VLOOKUP(B4206,Tabla_CyP,2,FALSE),"")</f>
        <v xml:space="preserve"> INSTALACIÓN ELÉCTRICA</v>
      </c>
      <c r="E4206" s="95"/>
      <c r="G4206" s="277"/>
    </row>
    <row r="4207" spans="1:7" ht="24" customHeight="1" x14ac:dyDescent="0.2">
      <c r="A4207" s="276" t="s">
        <v>25</v>
      </c>
      <c r="B4207" s="98" t="str">
        <f>IFERROR(VLOOKUP(COUNTIF($A$1:A4207,"ANALISIS DE PRECIOS"),Tabla_NumeroItem,2,FALSE),"")</f>
        <v>11.2.6</v>
      </c>
      <c r="C4207" s="89" t="str">
        <f>IFERROR(VLOOKUP(B4207,Tabla_CyP,2,FALSE),"")</f>
        <v>Timbre común Domiciliario</v>
      </c>
      <c r="D4207" s="94"/>
      <c r="E4207" s="95"/>
      <c r="F4207" s="93" t="s">
        <v>26</v>
      </c>
      <c r="G4207" s="278" t="str">
        <f>IFERROR(VLOOKUP(B4207,Tabla_CyP,4,FALSE),"")</f>
        <v>Un</v>
      </c>
    </row>
    <row r="4208" spans="1:7" ht="24" customHeight="1" x14ac:dyDescent="0.2">
      <c r="A4208" s="276"/>
      <c r="B4208" s="88"/>
      <c r="D4208" s="94"/>
      <c r="E4208" s="95"/>
      <c r="G4208" s="277"/>
    </row>
    <row r="4209" spans="1:123" ht="24" customHeight="1" x14ac:dyDescent="0.2">
      <c r="A4209" s="331" t="s">
        <v>507</v>
      </c>
      <c r="B4209" s="332"/>
      <c r="C4209" s="333" t="s">
        <v>0</v>
      </c>
      <c r="D4209" s="333" t="s">
        <v>27</v>
      </c>
      <c r="E4209" s="335" t="s">
        <v>28</v>
      </c>
      <c r="F4209" s="337" t="s">
        <v>29</v>
      </c>
      <c r="G4209" s="337" t="s">
        <v>30</v>
      </c>
    </row>
    <row r="4210" spans="1:123" s="94" customFormat="1" ht="24" customHeight="1" x14ac:dyDescent="0.2">
      <c r="A4210" s="99" t="s">
        <v>508</v>
      </c>
      <c r="B4210" s="99" t="s">
        <v>509</v>
      </c>
      <c r="C4210" s="334"/>
      <c r="D4210" s="334"/>
      <c r="E4210" s="336"/>
      <c r="F4210" s="338"/>
      <c r="G4210" s="338"/>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
      <c r="A4211" s="279"/>
      <c r="B4211" s="100"/>
      <c r="C4211" s="138" t="s">
        <v>604</v>
      </c>
      <c r="D4211" s="101"/>
      <c r="E4211" s="102"/>
      <c r="F4211" s="103"/>
      <c r="G4211" s="280"/>
    </row>
    <row r="4212" spans="1:123" s="224" customFormat="1" ht="24" customHeight="1" x14ac:dyDescent="0.2">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
      <c r="A4226" s="282"/>
      <c r="D4226" s="94"/>
      <c r="E4226" s="95"/>
      <c r="F4226" s="268" t="s">
        <v>31</v>
      </c>
      <c r="G4226" s="283">
        <f>SUBTOTAL(9,G4212:G4225)</f>
        <v>0</v>
      </c>
    </row>
    <row r="4227" spans="1:7" ht="24" customHeight="1" x14ac:dyDescent="0.2">
      <c r="A4227" s="282"/>
      <c r="C4227" s="104" t="s">
        <v>605</v>
      </c>
      <c r="D4227" s="94"/>
      <c r="E4227" s="95"/>
      <c r="G4227" s="284"/>
    </row>
    <row r="4228" spans="1:7" s="224" customFormat="1" ht="24" customHeight="1" x14ac:dyDescent="0.2">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
      <c r="A4235" s="219" t="str">
        <f t="shared" si="1266"/>
        <v/>
      </c>
      <c r="B4235" s="217">
        <f t="shared" si="1267"/>
        <v>0</v>
      </c>
      <c r="C4235" s="218"/>
      <c r="D4235" s="219" t="str">
        <f t="shared" si="1268"/>
        <v/>
      </c>
      <c r="E4235" s="220"/>
      <c r="F4235" s="221">
        <f t="shared" si="1269"/>
        <v>0</v>
      </c>
      <c r="G4235" s="281">
        <f t="shared" si="1270"/>
        <v>0</v>
      </c>
    </row>
    <row r="4236" spans="1:7" ht="24" customHeight="1" x14ac:dyDescent="0.2">
      <c r="A4236" s="282"/>
      <c r="D4236" s="94"/>
      <c r="E4236" s="95"/>
      <c r="F4236" s="268" t="s">
        <v>32</v>
      </c>
      <c r="G4236" s="283">
        <f>SUBTOTAL(9,G4228:G4235)</f>
        <v>0</v>
      </c>
    </row>
    <row r="4237" spans="1:7" ht="24" customHeight="1" x14ac:dyDescent="0.2">
      <c r="A4237" s="282"/>
      <c r="C4237" s="104" t="s">
        <v>606</v>
      </c>
      <c r="D4237" s="94"/>
      <c r="E4237" s="95"/>
      <c r="G4237" s="284"/>
    </row>
    <row r="4238" spans="1:7" s="224" customFormat="1" ht="24" customHeight="1" x14ac:dyDescent="0.2">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
      <c r="A4247" s="285"/>
      <c r="B4247" s="94"/>
      <c r="D4247" s="94"/>
      <c r="E4247" s="95"/>
      <c r="F4247" s="268" t="s">
        <v>33</v>
      </c>
      <c r="G4247" s="283">
        <f>SUBTOTAL(9,G4238:G4246)</f>
        <v>0</v>
      </c>
    </row>
    <row r="4248" spans="1:7" ht="24" customHeight="1" x14ac:dyDescent="0.2">
      <c r="A4248" s="286"/>
      <c r="B4248" s="94"/>
      <c r="D4248" s="94"/>
      <c r="E4248" s="95"/>
      <c r="G4248" s="284"/>
    </row>
    <row r="4249" spans="1:7" ht="24" customHeight="1" x14ac:dyDescent="0.2">
      <c r="A4249" s="287" t="str">
        <f>B4207</f>
        <v>11.2.6</v>
      </c>
      <c r="B4249" s="288" t="str">
        <f>C4207</f>
        <v>Timbre común Domiciliario</v>
      </c>
      <c r="C4249" s="101"/>
      <c r="D4249" s="101" t="s">
        <v>34</v>
      </c>
      <c r="E4249" s="102"/>
      <c r="F4249" s="290" t="s">
        <v>35</v>
      </c>
      <c r="G4249" s="289">
        <f>SUBTOTAL(9,G4212:G4248)</f>
        <v>0</v>
      </c>
    </row>
    <row r="4251" spans="1:7" ht="24" customHeight="1" x14ac:dyDescent="0.2">
      <c r="A4251" s="269" t="s">
        <v>37</v>
      </c>
      <c r="B4251" s="270"/>
      <c r="C4251" s="270"/>
      <c r="D4251" s="270"/>
      <c r="E4251" s="270"/>
      <c r="F4251" s="270"/>
      <c r="G4251" s="271"/>
    </row>
    <row r="4252" spans="1:7" ht="24" customHeight="1" x14ac:dyDescent="0.2">
      <c r="A4252" s="272" t="s">
        <v>602</v>
      </c>
      <c r="B4252" s="90" t="str">
        <f>Comitente</f>
        <v>SUBSECRETARIA DE ARQUITECTURA</v>
      </c>
      <c r="C4252" s="86"/>
      <c r="D4252" s="91"/>
      <c r="E4252" s="91"/>
      <c r="F4252" s="92"/>
      <c r="G4252" s="273"/>
    </row>
    <row r="4253" spans="1:7" ht="24" customHeight="1" x14ac:dyDescent="0.2">
      <c r="A4253" s="272" t="s">
        <v>603</v>
      </c>
      <c r="B4253" s="90">
        <f>Contratista</f>
        <v>0</v>
      </c>
      <c r="C4253" s="87"/>
      <c r="D4253" s="87"/>
      <c r="E4253" s="87"/>
      <c r="F4253" s="93"/>
      <c r="G4253" s="274"/>
    </row>
    <row r="4254" spans="1:7" ht="24" customHeight="1" x14ac:dyDescent="0.2">
      <c r="A4254" s="272" t="s">
        <v>24</v>
      </c>
      <c r="B4254" s="90" t="str">
        <f>Obra</f>
        <v>ESCUELA SECUNDARIA ULLUM</v>
      </c>
      <c r="C4254" s="87"/>
      <c r="D4254" s="87"/>
      <c r="E4254" s="87"/>
      <c r="F4254" s="93" t="s">
        <v>38</v>
      </c>
      <c r="G4254" s="275">
        <f>Fecha_Base</f>
        <v>0</v>
      </c>
    </row>
    <row r="4255" spans="1:7" ht="24" customHeight="1" x14ac:dyDescent="0.2">
      <c r="A4255" s="276" t="s">
        <v>601</v>
      </c>
      <c r="B4255" s="88" t="str">
        <f>Ubicación</f>
        <v>ULLUM - SAN JUAN</v>
      </c>
      <c r="C4255" s="88"/>
      <c r="D4255" s="94"/>
      <c r="E4255" s="95"/>
      <c r="G4255" s="277"/>
    </row>
    <row r="4256" spans="1:7" ht="24" customHeight="1" x14ac:dyDescent="0.2">
      <c r="A4256" s="276" t="s">
        <v>39</v>
      </c>
      <c r="B4256" s="97">
        <f>IFERROR(VALUE(LEFT(B4257,FIND(".",B4257)-1)),"")</f>
        <v>11</v>
      </c>
      <c r="C4256" s="89" t="str">
        <f>IFERROR(VLOOKUP(B4256,Tabla_CyP,2,FALSE),"")</f>
        <v xml:space="preserve"> INSTALACIÓN ELÉCTRICA</v>
      </c>
      <c r="E4256" s="95"/>
      <c r="G4256" s="277"/>
    </row>
    <row r="4257" spans="1:123" ht="24" customHeight="1" x14ac:dyDescent="0.2">
      <c r="A4257" s="276" t="s">
        <v>25</v>
      </c>
      <c r="B4257" s="98" t="str">
        <f>IFERROR(VLOOKUP(COUNTIF($A$1:A4257,"ANALISIS DE PRECIOS"),Tabla_NumeroItem,2,FALSE),"")</f>
        <v>11.2.7</v>
      </c>
      <c r="C4257" s="89" t="str">
        <f>IFERROR(VLOOKUP(B4257,Tabla_CyP,2,FALSE),"")</f>
        <v>Caja chapa 18 rectangular</v>
      </c>
      <c r="D4257" s="94"/>
      <c r="E4257" s="95"/>
      <c r="F4257" s="93" t="s">
        <v>26</v>
      </c>
      <c r="G4257" s="278" t="str">
        <f>IFERROR(VLOOKUP(B4257,Tabla_CyP,4,FALSE),"")</f>
        <v>Un</v>
      </c>
    </row>
    <row r="4258" spans="1:123" ht="24" customHeight="1" x14ac:dyDescent="0.2">
      <c r="A4258" s="276"/>
      <c r="B4258" s="88"/>
      <c r="D4258" s="94"/>
      <c r="E4258" s="95"/>
      <c r="G4258" s="277"/>
    </row>
    <row r="4259" spans="1:123" ht="24" customHeight="1" x14ac:dyDescent="0.2">
      <c r="A4259" s="331" t="s">
        <v>507</v>
      </c>
      <c r="B4259" s="332"/>
      <c r="C4259" s="333" t="s">
        <v>0</v>
      </c>
      <c r="D4259" s="333" t="s">
        <v>27</v>
      </c>
      <c r="E4259" s="335" t="s">
        <v>28</v>
      </c>
      <c r="F4259" s="337" t="s">
        <v>29</v>
      </c>
      <c r="G4259" s="337" t="s">
        <v>30</v>
      </c>
    </row>
    <row r="4260" spans="1:123" s="94" customFormat="1" ht="24" customHeight="1" x14ac:dyDescent="0.2">
      <c r="A4260" s="99" t="s">
        <v>508</v>
      </c>
      <c r="B4260" s="99" t="s">
        <v>509</v>
      </c>
      <c r="C4260" s="334"/>
      <c r="D4260" s="334"/>
      <c r="E4260" s="336"/>
      <c r="F4260" s="338"/>
      <c r="G4260" s="338"/>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
      <c r="A4261" s="279"/>
      <c r="B4261" s="100"/>
      <c r="C4261" s="138" t="s">
        <v>604</v>
      </c>
      <c r="D4261" s="101"/>
      <c r="E4261" s="102"/>
      <c r="F4261" s="103"/>
      <c r="G4261" s="280"/>
    </row>
    <row r="4262" spans="1:123" s="224" customFormat="1" ht="24" customHeight="1" x14ac:dyDescent="0.2">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
      <c r="A4276" s="282"/>
      <c r="D4276" s="94"/>
      <c r="E4276" s="95"/>
      <c r="F4276" s="268" t="s">
        <v>31</v>
      </c>
      <c r="G4276" s="283">
        <f>SUBTOTAL(9,G4262:G4275)</f>
        <v>0</v>
      </c>
    </row>
    <row r="4277" spans="1:7" ht="24" customHeight="1" x14ac:dyDescent="0.2">
      <c r="A4277" s="282"/>
      <c r="C4277" s="104" t="s">
        <v>605</v>
      </c>
      <c r="D4277" s="94"/>
      <c r="E4277" s="95"/>
      <c r="G4277" s="284"/>
    </row>
    <row r="4278" spans="1:7" s="224" customFormat="1" ht="24" customHeight="1" x14ac:dyDescent="0.2">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
      <c r="A4285" s="219" t="str">
        <f t="shared" si="1281"/>
        <v/>
      </c>
      <c r="B4285" s="217">
        <f t="shared" si="1282"/>
        <v>0</v>
      </c>
      <c r="C4285" s="218"/>
      <c r="D4285" s="219" t="str">
        <f t="shared" si="1283"/>
        <v/>
      </c>
      <c r="E4285" s="220"/>
      <c r="F4285" s="221">
        <f t="shared" si="1284"/>
        <v>0</v>
      </c>
      <c r="G4285" s="281">
        <f t="shared" si="1285"/>
        <v>0</v>
      </c>
    </row>
    <row r="4286" spans="1:7" ht="24" customHeight="1" x14ac:dyDescent="0.2">
      <c r="A4286" s="282"/>
      <c r="D4286" s="94"/>
      <c r="E4286" s="95"/>
      <c r="F4286" s="268" t="s">
        <v>32</v>
      </c>
      <c r="G4286" s="283">
        <f>SUBTOTAL(9,G4278:G4285)</f>
        <v>0</v>
      </c>
    </row>
    <row r="4287" spans="1:7" ht="24" customHeight="1" x14ac:dyDescent="0.2">
      <c r="A4287" s="282"/>
      <c r="C4287" s="104" t="s">
        <v>606</v>
      </c>
      <c r="D4287" s="94"/>
      <c r="E4287" s="95"/>
      <c r="G4287" s="284"/>
    </row>
    <row r="4288" spans="1:7" s="224" customFormat="1" ht="24" customHeight="1" x14ac:dyDescent="0.2">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
      <c r="A4297" s="285"/>
      <c r="B4297" s="94"/>
      <c r="D4297" s="94"/>
      <c r="E4297" s="95"/>
      <c r="F4297" s="268" t="s">
        <v>33</v>
      </c>
      <c r="G4297" s="283">
        <f>SUBTOTAL(9,G4288:G4296)</f>
        <v>0</v>
      </c>
    </row>
    <row r="4298" spans="1:7" ht="24" customHeight="1" x14ac:dyDescent="0.2">
      <c r="A4298" s="286"/>
      <c r="B4298" s="94"/>
      <c r="D4298" s="94"/>
      <c r="E4298" s="95"/>
      <c r="G4298" s="284"/>
    </row>
    <row r="4299" spans="1:7" ht="24" customHeight="1" x14ac:dyDescent="0.2">
      <c r="A4299" s="287" t="str">
        <f>B4257</f>
        <v>11.2.7</v>
      </c>
      <c r="B4299" s="288" t="str">
        <f>C4257</f>
        <v>Caja chapa 18 rectangular</v>
      </c>
      <c r="C4299" s="101"/>
      <c r="D4299" s="101" t="s">
        <v>34</v>
      </c>
      <c r="E4299" s="102"/>
      <c r="F4299" s="290" t="s">
        <v>35</v>
      </c>
      <c r="G4299" s="289">
        <f>SUBTOTAL(9,G4262:G4298)</f>
        <v>0</v>
      </c>
    </row>
    <row r="4301" spans="1:7" ht="24" customHeight="1" x14ac:dyDescent="0.2">
      <c r="A4301" s="269" t="s">
        <v>37</v>
      </c>
      <c r="B4301" s="270"/>
      <c r="C4301" s="270"/>
      <c r="D4301" s="270"/>
      <c r="E4301" s="270"/>
      <c r="F4301" s="270"/>
      <c r="G4301" s="271"/>
    </row>
    <row r="4302" spans="1:7" ht="24" customHeight="1" x14ac:dyDescent="0.2">
      <c r="A4302" s="272" t="s">
        <v>602</v>
      </c>
      <c r="B4302" s="90" t="str">
        <f>Comitente</f>
        <v>SUBSECRETARIA DE ARQUITECTURA</v>
      </c>
      <c r="C4302" s="86"/>
      <c r="D4302" s="91"/>
      <c r="E4302" s="91"/>
      <c r="F4302" s="92"/>
      <c r="G4302" s="273"/>
    </row>
    <row r="4303" spans="1:7" ht="24" customHeight="1" x14ac:dyDescent="0.2">
      <c r="A4303" s="272" t="s">
        <v>603</v>
      </c>
      <c r="B4303" s="90">
        <f>Contratista</f>
        <v>0</v>
      </c>
      <c r="C4303" s="87"/>
      <c r="D4303" s="87"/>
      <c r="E4303" s="87"/>
      <c r="F4303" s="93"/>
      <c r="G4303" s="274"/>
    </row>
    <row r="4304" spans="1:7" ht="24" customHeight="1" x14ac:dyDescent="0.2">
      <c r="A4304" s="272" t="s">
        <v>24</v>
      </c>
      <c r="B4304" s="90" t="str">
        <f>Obra</f>
        <v>ESCUELA SECUNDARIA ULLUM</v>
      </c>
      <c r="C4304" s="87"/>
      <c r="D4304" s="87"/>
      <c r="E4304" s="87"/>
      <c r="F4304" s="93" t="s">
        <v>38</v>
      </c>
      <c r="G4304" s="275">
        <f>Fecha_Base</f>
        <v>0</v>
      </c>
    </row>
    <row r="4305" spans="1:123" ht="24" customHeight="1" x14ac:dyDescent="0.2">
      <c r="A4305" s="276" t="s">
        <v>601</v>
      </c>
      <c r="B4305" s="88" t="str">
        <f>Ubicación</f>
        <v>ULLUM - SAN JUAN</v>
      </c>
      <c r="C4305" s="88"/>
      <c r="D4305" s="94"/>
      <c r="E4305" s="95"/>
      <c r="G4305" s="277"/>
    </row>
    <row r="4306" spans="1:123" ht="24" customHeight="1" x14ac:dyDescent="0.2">
      <c r="A4306" s="276" t="s">
        <v>39</v>
      </c>
      <c r="B4306" s="97">
        <f>IFERROR(VALUE(LEFT(B4307,FIND(".",B4307)-1)),"")</f>
        <v>11</v>
      </c>
      <c r="C4306" s="89" t="str">
        <f>IFERROR(VLOOKUP(B4306,Tabla_CyP,2,FALSE),"")</f>
        <v xml:space="preserve"> INSTALACIÓN ELÉCTRICA</v>
      </c>
      <c r="E4306" s="95"/>
      <c r="G4306" s="277"/>
    </row>
    <row r="4307" spans="1:123" ht="24" customHeight="1" x14ac:dyDescent="0.2">
      <c r="A4307" s="276" t="s">
        <v>25</v>
      </c>
      <c r="B4307" s="98" t="str">
        <f>IFERROR(VLOOKUP(COUNTIF($A$1:A4307,"ANALISIS DE PRECIOS"),Tabla_NumeroItem,2,FALSE),"")</f>
        <v>11.2.8</v>
      </c>
      <c r="C4307" s="89" t="str">
        <f>IFERROR(VLOOKUP(B4307,Tabla_CyP,2,FALSE),"")</f>
        <v xml:space="preserve">Caja chapa 18 octogonal grande </v>
      </c>
      <c r="D4307" s="94"/>
      <c r="E4307" s="95"/>
      <c r="F4307" s="93" t="s">
        <v>26</v>
      </c>
      <c r="G4307" s="278" t="str">
        <f>IFERROR(VLOOKUP(B4307,Tabla_CyP,4,FALSE),"")</f>
        <v>Un</v>
      </c>
    </row>
    <row r="4308" spans="1:123" ht="24" customHeight="1" x14ac:dyDescent="0.2">
      <c r="A4308" s="276"/>
      <c r="B4308" s="88"/>
      <c r="D4308" s="94"/>
      <c r="E4308" s="95"/>
      <c r="G4308" s="277"/>
    </row>
    <row r="4309" spans="1:123" ht="24" customHeight="1" x14ac:dyDescent="0.2">
      <c r="A4309" s="331" t="s">
        <v>507</v>
      </c>
      <c r="B4309" s="332"/>
      <c r="C4309" s="333" t="s">
        <v>0</v>
      </c>
      <c r="D4309" s="333" t="s">
        <v>27</v>
      </c>
      <c r="E4309" s="335" t="s">
        <v>28</v>
      </c>
      <c r="F4309" s="337" t="s">
        <v>29</v>
      </c>
      <c r="G4309" s="337" t="s">
        <v>30</v>
      </c>
    </row>
    <row r="4310" spans="1:123" s="94" customFormat="1" ht="24" customHeight="1" x14ac:dyDescent="0.2">
      <c r="A4310" s="99" t="s">
        <v>508</v>
      </c>
      <c r="B4310" s="99" t="s">
        <v>509</v>
      </c>
      <c r="C4310" s="334"/>
      <c r="D4310" s="334"/>
      <c r="E4310" s="336"/>
      <c r="F4310" s="338"/>
      <c r="G4310" s="338"/>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
      <c r="A4311" s="279"/>
      <c r="B4311" s="100"/>
      <c r="C4311" s="138" t="s">
        <v>604</v>
      </c>
      <c r="D4311" s="101"/>
      <c r="E4311" s="102"/>
      <c r="F4311" s="103"/>
      <c r="G4311" s="280"/>
    </row>
    <row r="4312" spans="1:123" s="224" customFormat="1" ht="24" customHeight="1" x14ac:dyDescent="0.2">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
      <c r="A4326" s="282"/>
      <c r="D4326" s="94"/>
      <c r="E4326" s="95"/>
      <c r="F4326" s="268" t="s">
        <v>31</v>
      </c>
      <c r="G4326" s="283">
        <f>SUBTOTAL(9,G4312:G4325)</f>
        <v>0</v>
      </c>
    </row>
    <row r="4327" spans="1:7" ht="24" customHeight="1" x14ac:dyDescent="0.2">
      <c r="A4327" s="282"/>
      <c r="C4327" s="104" t="s">
        <v>605</v>
      </c>
      <c r="D4327" s="94"/>
      <c r="E4327" s="95"/>
      <c r="G4327" s="284"/>
    </row>
    <row r="4328" spans="1:7" s="224" customFormat="1" ht="24" customHeight="1" x14ac:dyDescent="0.2">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
      <c r="A4335" s="219" t="str">
        <f t="shared" si="1296"/>
        <v/>
      </c>
      <c r="B4335" s="217">
        <f t="shared" si="1297"/>
        <v>0</v>
      </c>
      <c r="C4335" s="218"/>
      <c r="D4335" s="219" t="str">
        <f t="shared" si="1298"/>
        <v/>
      </c>
      <c r="E4335" s="220"/>
      <c r="F4335" s="221">
        <f t="shared" si="1299"/>
        <v>0</v>
      </c>
      <c r="G4335" s="281">
        <f t="shared" si="1300"/>
        <v>0</v>
      </c>
    </row>
    <row r="4336" spans="1:7" ht="24" customHeight="1" x14ac:dyDescent="0.2">
      <c r="A4336" s="282"/>
      <c r="D4336" s="94"/>
      <c r="E4336" s="95"/>
      <c r="F4336" s="268" t="s">
        <v>32</v>
      </c>
      <c r="G4336" s="283">
        <f>SUBTOTAL(9,G4328:G4335)</f>
        <v>0</v>
      </c>
    </row>
    <row r="4337" spans="1:7" ht="24" customHeight="1" x14ac:dyDescent="0.2">
      <c r="A4337" s="282"/>
      <c r="C4337" s="104" t="s">
        <v>606</v>
      </c>
      <c r="D4337" s="94"/>
      <c r="E4337" s="95"/>
      <c r="G4337" s="284"/>
    </row>
    <row r="4338" spans="1:7" s="224" customFormat="1" ht="24" customHeight="1" x14ac:dyDescent="0.2">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
      <c r="A4347" s="285"/>
      <c r="B4347" s="94"/>
      <c r="D4347" s="94"/>
      <c r="E4347" s="95"/>
      <c r="F4347" s="268" t="s">
        <v>33</v>
      </c>
      <c r="G4347" s="283">
        <f>SUBTOTAL(9,G4338:G4346)</f>
        <v>0</v>
      </c>
    </row>
    <row r="4348" spans="1:7" ht="24" customHeight="1" x14ac:dyDescent="0.2">
      <c r="A4348" s="286"/>
      <c r="B4348" s="94"/>
      <c r="D4348" s="94"/>
      <c r="E4348" s="95"/>
      <c r="G4348" s="284"/>
    </row>
    <row r="4349" spans="1:7" ht="24" customHeight="1" x14ac:dyDescent="0.2">
      <c r="A4349" s="287" t="str">
        <f>B4307</f>
        <v>11.2.8</v>
      </c>
      <c r="B4349" s="288" t="str">
        <f>C4307</f>
        <v xml:space="preserve">Caja chapa 18 octogonal grande </v>
      </c>
      <c r="C4349" s="101"/>
      <c r="D4349" s="101" t="s">
        <v>34</v>
      </c>
      <c r="E4349" s="102"/>
      <c r="F4349" s="290" t="s">
        <v>35</v>
      </c>
      <c r="G4349" s="289">
        <f>SUBTOTAL(9,G4312:G4348)</f>
        <v>0</v>
      </c>
    </row>
    <row r="4351" spans="1:7" ht="24" customHeight="1" x14ac:dyDescent="0.2">
      <c r="A4351" s="269" t="s">
        <v>37</v>
      </c>
      <c r="B4351" s="270"/>
      <c r="C4351" s="270"/>
      <c r="D4351" s="270"/>
      <c r="E4351" s="270"/>
      <c r="F4351" s="270"/>
      <c r="G4351" s="271"/>
    </row>
    <row r="4352" spans="1:7" ht="24" customHeight="1" x14ac:dyDescent="0.2">
      <c r="A4352" s="272" t="s">
        <v>602</v>
      </c>
      <c r="B4352" s="90" t="str">
        <f>Comitente</f>
        <v>SUBSECRETARIA DE ARQUITECTURA</v>
      </c>
      <c r="C4352" s="86"/>
      <c r="D4352" s="91"/>
      <c r="E4352" s="91"/>
      <c r="F4352" s="92"/>
      <c r="G4352" s="273"/>
    </row>
    <row r="4353" spans="1:123" ht="24" customHeight="1" x14ac:dyDescent="0.2">
      <c r="A4353" s="272" t="s">
        <v>603</v>
      </c>
      <c r="B4353" s="90">
        <f>Contratista</f>
        <v>0</v>
      </c>
      <c r="C4353" s="87"/>
      <c r="D4353" s="87"/>
      <c r="E4353" s="87"/>
      <c r="F4353" s="93"/>
      <c r="G4353" s="274"/>
    </row>
    <row r="4354" spans="1:123" ht="24" customHeight="1" x14ac:dyDescent="0.2">
      <c r="A4354" s="272" t="s">
        <v>24</v>
      </c>
      <c r="B4354" s="90" t="str">
        <f>Obra</f>
        <v>ESCUELA SECUNDARIA ULLUM</v>
      </c>
      <c r="C4354" s="87"/>
      <c r="D4354" s="87"/>
      <c r="E4354" s="87"/>
      <c r="F4354" s="93" t="s">
        <v>38</v>
      </c>
      <c r="G4354" s="275">
        <f>Fecha_Base</f>
        <v>0</v>
      </c>
    </row>
    <row r="4355" spans="1:123" ht="24" customHeight="1" x14ac:dyDescent="0.2">
      <c r="A4355" s="276" t="s">
        <v>601</v>
      </c>
      <c r="B4355" s="88" t="str">
        <f>Ubicación</f>
        <v>ULLUM - SAN JUAN</v>
      </c>
      <c r="C4355" s="88"/>
      <c r="D4355" s="94"/>
      <c r="E4355" s="95"/>
      <c r="G4355" s="277"/>
    </row>
    <row r="4356" spans="1:123" ht="24" customHeight="1" x14ac:dyDescent="0.2">
      <c r="A4356" s="276" t="s">
        <v>39</v>
      </c>
      <c r="B4356" s="97">
        <f>IFERROR(VALUE(LEFT(B4357,FIND(".",B4357)-1)),"")</f>
        <v>11</v>
      </c>
      <c r="C4356" s="89" t="str">
        <f>IFERROR(VLOOKUP(B4356,Tabla_CyP,2,FALSE),"")</f>
        <v xml:space="preserve"> INSTALACIÓN ELÉCTRICA</v>
      </c>
      <c r="E4356" s="95"/>
      <c r="G4356" s="277"/>
    </row>
    <row r="4357" spans="1:123" ht="24" customHeight="1" x14ac:dyDescent="0.2">
      <c r="A4357" s="276" t="s">
        <v>25</v>
      </c>
      <c r="B4357" s="98" t="str">
        <f>IFERROR(VLOOKUP(COUNTIF($A$1:A4357,"ANALISIS DE PRECIOS"),Tabla_NumeroItem,2,FALSE),"")</f>
        <v>11.2.9</v>
      </c>
      <c r="C4357" s="89" t="str">
        <f>IFERROR(VLOOKUP(B4357,Tabla_CyP,2,FALSE),"")</f>
        <v>Caja chapa 18 octogonal chica</v>
      </c>
      <c r="D4357" s="94"/>
      <c r="E4357" s="95"/>
      <c r="F4357" s="93" t="s">
        <v>26</v>
      </c>
      <c r="G4357" s="278" t="str">
        <f>IFERROR(VLOOKUP(B4357,Tabla_CyP,4,FALSE),"")</f>
        <v>Un</v>
      </c>
    </row>
    <row r="4358" spans="1:123" ht="24" customHeight="1" x14ac:dyDescent="0.2">
      <c r="A4358" s="276"/>
      <c r="B4358" s="88"/>
      <c r="D4358" s="94"/>
      <c r="E4358" s="95"/>
      <c r="G4358" s="277"/>
    </row>
    <row r="4359" spans="1:123" ht="24" customHeight="1" x14ac:dyDescent="0.2">
      <c r="A4359" s="331" t="s">
        <v>507</v>
      </c>
      <c r="B4359" s="332"/>
      <c r="C4359" s="333" t="s">
        <v>0</v>
      </c>
      <c r="D4359" s="333" t="s">
        <v>27</v>
      </c>
      <c r="E4359" s="335" t="s">
        <v>28</v>
      </c>
      <c r="F4359" s="337" t="s">
        <v>29</v>
      </c>
      <c r="G4359" s="337" t="s">
        <v>30</v>
      </c>
    </row>
    <row r="4360" spans="1:123" s="94" customFormat="1" ht="24" customHeight="1" x14ac:dyDescent="0.2">
      <c r="A4360" s="99" t="s">
        <v>508</v>
      </c>
      <c r="B4360" s="99" t="s">
        <v>509</v>
      </c>
      <c r="C4360" s="334"/>
      <c r="D4360" s="334"/>
      <c r="E4360" s="336"/>
      <c r="F4360" s="338"/>
      <c r="G4360" s="338"/>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
      <c r="A4361" s="279"/>
      <c r="B4361" s="100"/>
      <c r="C4361" s="138" t="s">
        <v>604</v>
      </c>
      <c r="D4361" s="101"/>
      <c r="E4361" s="102"/>
      <c r="F4361" s="103"/>
      <c r="G4361" s="280"/>
    </row>
    <row r="4362" spans="1:123" s="224" customFormat="1" ht="24" customHeight="1" x14ac:dyDescent="0.2">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
      <c r="A4376" s="282"/>
      <c r="D4376" s="94"/>
      <c r="E4376" s="95"/>
      <c r="F4376" s="268" t="s">
        <v>31</v>
      </c>
      <c r="G4376" s="283">
        <f>SUBTOTAL(9,G4362:G4375)</f>
        <v>0</v>
      </c>
    </row>
    <row r="4377" spans="1:7" ht="24" customHeight="1" x14ac:dyDescent="0.2">
      <c r="A4377" s="282"/>
      <c r="C4377" s="104" t="s">
        <v>605</v>
      </c>
      <c r="D4377" s="94"/>
      <c r="E4377" s="95"/>
      <c r="G4377" s="284"/>
    </row>
    <row r="4378" spans="1:7" s="224" customFormat="1" ht="24" customHeight="1" x14ac:dyDescent="0.2">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
      <c r="A4385" s="219" t="str">
        <f t="shared" si="1311"/>
        <v/>
      </c>
      <c r="B4385" s="217">
        <f t="shared" si="1312"/>
        <v>0</v>
      </c>
      <c r="C4385" s="218"/>
      <c r="D4385" s="219" t="str">
        <f t="shared" si="1313"/>
        <v/>
      </c>
      <c r="E4385" s="220"/>
      <c r="F4385" s="221">
        <f t="shared" si="1314"/>
        <v>0</v>
      </c>
      <c r="G4385" s="281">
        <f t="shared" si="1315"/>
        <v>0</v>
      </c>
    </row>
    <row r="4386" spans="1:7" ht="24" customHeight="1" x14ac:dyDescent="0.2">
      <c r="A4386" s="282"/>
      <c r="D4386" s="94"/>
      <c r="E4386" s="95"/>
      <c r="F4386" s="268" t="s">
        <v>32</v>
      </c>
      <c r="G4386" s="283">
        <f>SUBTOTAL(9,G4378:G4385)</f>
        <v>0</v>
      </c>
    </row>
    <row r="4387" spans="1:7" ht="24" customHeight="1" x14ac:dyDescent="0.2">
      <c r="A4387" s="282"/>
      <c r="C4387" s="104" t="s">
        <v>606</v>
      </c>
      <c r="D4387" s="94"/>
      <c r="E4387" s="95"/>
      <c r="G4387" s="284"/>
    </row>
    <row r="4388" spans="1:7" s="224" customFormat="1" ht="24" customHeight="1" x14ac:dyDescent="0.2">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
      <c r="A4397" s="285"/>
      <c r="B4397" s="94"/>
      <c r="D4397" s="94"/>
      <c r="E4397" s="95"/>
      <c r="F4397" s="268" t="s">
        <v>33</v>
      </c>
      <c r="G4397" s="283">
        <f>SUBTOTAL(9,G4388:G4396)</f>
        <v>0</v>
      </c>
    </row>
    <row r="4398" spans="1:7" ht="24" customHeight="1" x14ac:dyDescent="0.2">
      <c r="A4398" s="286"/>
      <c r="B4398" s="94"/>
      <c r="D4398" s="94"/>
      <c r="E4398" s="95"/>
      <c r="G4398" s="284"/>
    </row>
    <row r="4399" spans="1:7" ht="24" customHeight="1" x14ac:dyDescent="0.2">
      <c r="A4399" s="287" t="str">
        <f>B4357</f>
        <v>11.2.9</v>
      </c>
      <c r="B4399" s="288" t="str">
        <f>C4357</f>
        <v>Caja chapa 18 octogonal chica</v>
      </c>
      <c r="C4399" s="101"/>
      <c r="D4399" s="101" t="s">
        <v>34</v>
      </c>
      <c r="E4399" s="102"/>
      <c r="F4399" s="290" t="s">
        <v>35</v>
      </c>
      <c r="G4399" s="289">
        <f>SUBTOTAL(9,G4362:G4398)</f>
        <v>0</v>
      </c>
    </row>
    <row r="4401" spans="1:123" ht="24" customHeight="1" x14ac:dyDescent="0.2">
      <c r="A4401" s="269" t="s">
        <v>37</v>
      </c>
      <c r="B4401" s="270"/>
      <c r="C4401" s="270"/>
      <c r="D4401" s="270"/>
      <c r="E4401" s="270"/>
      <c r="F4401" s="270"/>
      <c r="G4401" s="271"/>
    </row>
    <row r="4402" spans="1:123" ht="24" customHeight="1" x14ac:dyDescent="0.2">
      <c r="A4402" s="272" t="s">
        <v>602</v>
      </c>
      <c r="B4402" s="90" t="str">
        <f>Comitente</f>
        <v>SUBSECRETARIA DE ARQUITECTURA</v>
      </c>
      <c r="C4402" s="86"/>
      <c r="D4402" s="91"/>
      <c r="E4402" s="91"/>
      <c r="F4402" s="92"/>
      <c r="G4402" s="273"/>
    </row>
    <row r="4403" spans="1:123" ht="24" customHeight="1" x14ac:dyDescent="0.2">
      <c r="A4403" s="272" t="s">
        <v>603</v>
      </c>
      <c r="B4403" s="90">
        <f>Contratista</f>
        <v>0</v>
      </c>
      <c r="C4403" s="87"/>
      <c r="D4403" s="87"/>
      <c r="E4403" s="87"/>
      <c r="F4403" s="93"/>
      <c r="G4403" s="274"/>
    </row>
    <row r="4404" spans="1:123" ht="24" customHeight="1" x14ac:dyDescent="0.2">
      <c r="A4404" s="272" t="s">
        <v>24</v>
      </c>
      <c r="B4404" s="90" t="str">
        <f>Obra</f>
        <v>ESCUELA SECUNDARIA ULLUM</v>
      </c>
      <c r="C4404" s="87"/>
      <c r="D4404" s="87"/>
      <c r="E4404" s="87"/>
      <c r="F4404" s="93" t="s">
        <v>38</v>
      </c>
      <c r="G4404" s="275">
        <f>Fecha_Base</f>
        <v>0</v>
      </c>
    </row>
    <row r="4405" spans="1:123" ht="24" customHeight="1" x14ac:dyDescent="0.2">
      <c r="A4405" s="276" t="s">
        <v>601</v>
      </c>
      <c r="B4405" s="88" t="str">
        <f>Ubicación</f>
        <v>ULLUM - SAN JUAN</v>
      </c>
      <c r="C4405" s="88"/>
      <c r="D4405" s="94"/>
      <c r="E4405" s="95"/>
      <c r="G4405" s="277"/>
    </row>
    <row r="4406" spans="1:123" ht="24" customHeight="1" x14ac:dyDescent="0.2">
      <c r="A4406" s="276" t="s">
        <v>39</v>
      </c>
      <c r="B4406" s="97">
        <f>IFERROR(VALUE(LEFT(B4407,FIND(".",B4407)-1)),"")</f>
        <v>11</v>
      </c>
      <c r="C4406" s="89" t="str">
        <f>IFERROR(VLOOKUP(B4406,Tabla_CyP,2,FALSE),"")</f>
        <v xml:space="preserve"> INSTALACIÓN ELÉCTRICA</v>
      </c>
      <c r="E4406" s="95"/>
      <c r="G4406" s="277"/>
    </row>
    <row r="4407" spans="1:123" ht="24" customHeight="1" x14ac:dyDescent="0.2">
      <c r="A4407" s="276" t="s">
        <v>25</v>
      </c>
      <c r="B4407" s="98" t="str">
        <f>IFERROR(VLOOKUP(COUNTIF($A$1:A4407,"ANALISIS DE PRECIOS"),Tabla_NumeroItem,2,FALSE),"")</f>
        <v>11.2.10</v>
      </c>
      <c r="C4407" s="89" t="str">
        <f>IFERROR(VLOOKUP(B4407,Tabla_CyP,2,FALSE),"")</f>
        <v>Caja conexión P=7 10 x 10 x 5</v>
      </c>
      <c r="D4407" s="94"/>
      <c r="E4407" s="95"/>
      <c r="F4407" s="93" t="s">
        <v>26</v>
      </c>
      <c r="G4407" s="278" t="str">
        <f>IFERROR(VLOOKUP(B4407,Tabla_CyP,4,FALSE),"")</f>
        <v>Un</v>
      </c>
    </row>
    <row r="4408" spans="1:123" ht="24" customHeight="1" x14ac:dyDescent="0.2">
      <c r="A4408" s="276"/>
      <c r="B4408" s="88"/>
      <c r="D4408" s="94"/>
      <c r="E4408" s="95"/>
      <c r="G4408" s="277"/>
    </row>
    <row r="4409" spans="1:123" ht="24" customHeight="1" x14ac:dyDescent="0.2">
      <c r="A4409" s="331" t="s">
        <v>507</v>
      </c>
      <c r="B4409" s="332"/>
      <c r="C4409" s="333" t="s">
        <v>0</v>
      </c>
      <c r="D4409" s="333" t="s">
        <v>27</v>
      </c>
      <c r="E4409" s="335" t="s">
        <v>28</v>
      </c>
      <c r="F4409" s="337" t="s">
        <v>29</v>
      </c>
      <c r="G4409" s="337" t="s">
        <v>30</v>
      </c>
    </row>
    <row r="4410" spans="1:123" s="94" customFormat="1" ht="24" customHeight="1" x14ac:dyDescent="0.2">
      <c r="A4410" s="99" t="s">
        <v>508</v>
      </c>
      <c r="B4410" s="99" t="s">
        <v>509</v>
      </c>
      <c r="C4410" s="334"/>
      <c r="D4410" s="334"/>
      <c r="E4410" s="336"/>
      <c r="F4410" s="338"/>
      <c r="G4410" s="338"/>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
      <c r="A4411" s="279"/>
      <c r="B4411" s="100"/>
      <c r="C4411" s="138" t="s">
        <v>604</v>
      </c>
      <c r="D4411" s="101"/>
      <c r="E4411" s="102"/>
      <c r="F4411" s="103"/>
      <c r="G4411" s="280"/>
    </row>
    <row r="4412" spans="1:123" s="224" customFormat="1" ht="24" customHeight="1" x14ac:dyDescent="0.2">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
      <c r="A4426" s="282"/>
      <c r="D4426" s="94"/>
      <c r="E4426" s="95"/>
      <c r="F4426" s="268" t="s">
        <v>31</v>
      </c>
      <c r="G4426" s="283">
        <f>SUBTOTAL(9,G4412:G4425)</f>
        <v>0</v>
      </c>
    </row>
    <row r="4427" spans="1:7" ht="24" customHeight="1" x14ac:dyDescent="0.2">
      <c r="A4427" s="282"/>
      <c r="C4427" s="104" t="s">
        <v>605</v>
      </c>
      <c r="D4427" s="94"/>
      <c r="E4427" s="95"/>
      <c r="G4427" s="284"/>
    </row>
    <row r="4428" spans="1:7" s="224" customFormat="1" ht="24" customHeight="1" x14ac:dyDescent="0.2">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
      <c r="A4435" s="219" t="str">
        <f t="shared" si="1326"/>
        <v/>
      </c>
      <c r="B4435" s="217">
        <f t="shared" si="1327"/>
        <v>0</v>
      </c>
      <c r="C4435" s="218"/>
      <c r="D4435" s="219" t="str">
        <f t="shared" si="1328"/>
        <v/>
      </c>
      <c r="E4435" s="220"/>
      <c r="F4435" s="221">
        <f t="shared" si="1329"/>
        <v>0</v>
      </c>
      <c r="G4435" s="281">
        <f t="shared" si="1330"/>
        <v>0</v>
      </c>
    </row>
    <row r="4436" spans="1:7" ht="24" customHeight="1" x14ac:dyDescent="0.2">
      <c r="A4436" s="282"/>
      <c r="D4436" s="94"/>
      <c r="E4436" s="95"/>
      <c r="F4436" s="268" t="s">
        <v>32</v>
      </c>
      <c r="G4436" s="283">
        <f>SUBTOTAL(9,G4428:G4435)</f>
        <v>0</v>
      </c>
    </row>
    <row r="4437" spans="1:7" ht="24" customHeight="1" x14ac:dyDescent="0.2">
      <c r="A4437" s="282"/>
      <c r="C4437" s="104" t="s">
        <v>606</v>
      </c>
      <c r="D4437" s="94"/>
      <c r="E4437" s="95"/>
      <c r="G4437" s="284"/>
    </row>
    <row r="4438" spans="1:7" s="224" customFormat="1" ht="24" customHeight="1" x14ac:dyDescent="0.2">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
      <c r="A4447" s="285"/>
      <c r="B4447" s="94"/>
      <c r="D4447" s="94"/>
      <c r="E4447" s="95"/>
      <c r="F4447" s="268" t="s">
        <v>33</v>
      </c>
      <c r="G4447" s="283">
        <f>SUBTOTAL(9,G4438:G4446)</f>
        <v>0</v>
      </c>
    </row>
    <row r="4448" spans="1:7" ht="24" customHeight="1" x14ac:dyDescent="0.2">
      <c r="A4448" s="286"/>
      <c r="B4448" s="94"/>
      <c r="D4448" s="94"/>
      <c r="E4448" s="95"/>
      <c r="G4448" s="284"/>
    </row>
    <row r="4449" spans="1:123" ht="24" customHeight="1" x14ac:dyDescent="0.2">
      <c r="A4449" s="287" t="str">
        <f>B4407</f>
        <v>11.2.10</v>
      </c>
      <c r="B4449" s="288" t="str">
        <f>C4407</f>
        <v>Caja conexión P=7 10 x 10 x 5</v>
      </c>
      <c r="C4449" s="101"/>
      <c r="D4449" s="101" t="s">
        <v>34</v>
      </c>
      <c r="E4449" s="102"/>
      <c r="F4449" s="290" t="s">
        <v>35</v>
      </c>
      <c r="G4449" s="289">
        <f>SUBTOTAL(9,G4412:G4448)</f>
        <v>0</v>
      </c>
    </row>
    <row r="4451" spans="1:123" ht="24" customHeight="1" x14ac:dyDescent="0.2">
      <c r="A4451" s="269" t="s">
        <v>37</v>
      </c>
      <c r="B4451" s="270"/>
      <c r="C4451" s="270"/>
      <c r="D4451" s="270"/>
      <c r="E4451" s="270"/>
      <c r="F4451" s="270"/>
      <c r="G4451" s="271"/>
    </row>
    <row r="4452" spans="1:123" ht="24" customHeight="1" x14ac:dyDescent="0.2">
      <c r="A4452" s="272" t="s">
        <v>602</v>
      </c>
      <c r="B4452" s="90" t="str">
        <f>Comitente</f>
        <v>SUBSECRETARIA DE ARQUITECTURA</v>
      </c>
      <c r="C4452" s="86"/>
      <c r="D4452" s="91"/>
      <c r="E4452" s="91"/>
      <c r="F4452" s="92"/>
      <c r="G4452" s="273"/>
    </row>
    <row r="4453" spans="1:123" ht="24" customHeight="1" x14ac:dyDescent="0.2">
      <c r="A4453" s="272" t="s">
        <v>603</v>
      </c>
      <c r="B4453" s="90">
        <f>Contratista</f>
        <v>0</v>
      </c>
      <c r="C4453" s="87"/>
      <c r="D4453" s="87"/>
      <c r="E4453" s="87"/>
      <c r="F4453" s="93"/>
      <c r="G4453" s="274"/>
    </row>
    <row r="4454" spans="1:123" ht="24" customHeight="1" x14ac:dyDescent="0.2">
      <c r="A4454" s="272" t="s">
        <v>24</v>
      </c>
      <c r="B4454" s="90" t="str">
        <f>Obra</f>
        <v>ESCUELA SECUNDARIA ULLUM</v>
      </c>
      <c r="C4454" s="87"/>
      <c r="D4454" s="87"/>
      <c r="E4454" s="87"/>
      <c r="F4454" s="93" t="s">
        <v>38</v>
      </c>
      <c r="G4454" s="275">
        <f>Fecha_Base</f>
        <v>0</v>
      </c>
    </row>
    <row r="4455" spans="1:123" ht="24" customHeight="1" x14ac:dyDescent="0.2">
      <c r="A4455" s="276" t="s">
        <v>601</v>
      </c>
      <c r="B4455" s="88" t="str">
        <f>Ubicación</f>
        <v>ULLUM - SAN JUAN</v>
      </c>
      <c r="C4455" s="88"/>
      <c r="D4455" s="94"/>
      <c r="E4455" s="95"/>
      <c r="G4455" s="277"/>
    </row>
    <row r="4456" spans="1:123" ht="24" customHeight="1" x14ac:dyDescent="0.2">
      <c r="A4456" s="276" t="s">
        <v>39</v>
      </c>
      <c r="B4456" s="97">
        <f>IFERROR(VALUE(LEFT(B4457,FIND(".",B4457)-1)),"")</f>
        <v>11</v>
      </c>
      <c r="C4456" s="89" t="str">
        <f>IFERROR(VLOOKUP(B4456,Tabla_CyP,2,FALSE),"")</f>
        <v xml:space="preserve"> INSTALACIÓN ELÉCTRICA</v>
      </c>
      <c r="E4456" s="95"/>
      <c r="G4456" s="277"/>
    </row>
    <row r="4457" spans="1:123" ht="24" customHeight="1" x14ac:dyDescent="0.2">
      <c r="A4457" s="276" t="s">
        <v>25</v>
      </c>
      <c r="B4457" s="98" t="str">
        <f>IFERROR(VLOOKUP(COUNTIF($A$1:A4457,"ANALISIS DE PRECIOS"),Tabla_NumeroItem,2,FALSE),"")</f>
        <v>11.2.11</v>
      </c>
      <c r="C4457" s="89" t="str">
        <f>IFERROR(VLOOKUP(B4457,Tabla_CyP,2,FALSE),"")</f>
        <v>Caja conexión P=7 15 x 15</v>
      </c>
      <c r="D4457" s="94"/>
      <c r="E4457" s="95"/>
      <c r="F4457" s="93" t="s">
        <v>26</v>
      </c>
      <c r="G4457" s="278" t="str">
        <f>IFERROR(VLOOKUP(B4457,Tabla_CyP,4,FALSE),"")</f>
        <v>Un</v>
      </c>
    </row>
    <row r="4458" spans="1:123" ht="24" customHeight="1" x14ac:dyDescent="0.2">
      <c r="A4458" s="276"/>
      <c r="B4458" s="88"/>
      <c r="D4458" s="94"/>
      <c r="E4458" s="95"/>
      <c r="G4458" s="277"/>
    </row>
    <row r="4459" spans="1:123" ht="24" customHeight="1" x14ac:dyDescent="0.2">
      <c r="A4459" s="331" t="s">
        <v>507</v>
      </c>
      <c r="B4459" s="332"/>
      <c r="C4459" s="333" t="s">
        <v>0</v>
      </c>
      <c r="D4459" s="333" t="s">
        <v>27</v>
      </c>
      <c r="E4459" s="335" t="s">
        <v>28</v>
      </c>
      <c r="F4459" s="337" t="s">
        <v>29</v>
      </c>
      <c r="G4459" s="337" t="s">
        <v>30</v>
      </c>
    </row>
    <row r="4460" spans="1:123" s="94" customFormat="1" ht="24" customHeight="1" x14ac:dyDescent="0.2">
      <c r="A4460" s="99" t="s">
        <v>508</v>
      </c>
      <c r="B4460" s="99" t="s">
        <v>509</v>
      </c>
      <c r="C4460" s="334"/>
      <c r="D4460" s="334"/>
      <c r="E4460" s="336"/>
      <c r="F4460" s="338"/>
      <c r="G4460" s="338"/>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
      <c r="A4461" s="279"/>
      <c r="B4461" s="100"/>
      <c r="C4461" s="138" t="s">
        <v>604</v>
      </c>
      <c r="D4461" s="101"/>
      <c r="E4461" s="102"/>
      <c r="F4461" s="103"/>
      <c r="G4461" s="280"/>
    </row>
    <row r="4462" spans="1:123" s="224" customFormat="1" ht="24" customHeight="1" x14ac:dyDescent="0.2">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
      <c r="A4476" s="282"/>
      <c r="D4476" s="94"/>
      <c r="E4476" s="95"/>
      <c r="F4476" s="268" t="s">
        <v>31</v>
      </c>
      <c r="G4476" s="283">
        <f>SUBTOTAL(9,G4462:G4475)</f>
        <v>0</v>
      </c>
    </row>
    <row r="4477" spans="1:7" ht="24" customHeight="1" x14ac:dyDescent="0.2">
      <c r="A4477" s="282"/>
      <c r="C4477" s="104" t="s">
        <v>605</v>
      </c>
      <c r="D4477" s="94"/>
      <c r="E4477" s="95"/>
      <c r="G4477" s="284"/>
    </row>
    <row r="4478" spans="1:7" s="224" customFormat="1" ht="24" customHeight="1" x14ac:dyDescent="0.2">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
      <c r="A4485" s="219" t="str">
        <f t="shared" si="1341"/>
        <v/>
      </c>
      <c r="B4485" s="217">
        <f t="shared" si="1342"/>
        <v>0</v>
      </c>
      <c r="C4485" s="218"/>
      <c r="D4485" s="219" t="str">
        <f t="shared" si="1343"/>
        <v/>
      </c>
      <c r="E4485" s="220"/>
      <c r="F4485" s="221">
        <f t="shared" si="1344"/>
        <v>0</v>
      </c>
      <c r="G4485" s="281">
        <f t="shared" si="1345"/>
        <v>0</v>
      </c>
    </row>
    <row r="4486" spans="1:7" ht="24" customHeight="1" x14ac:dyDescent="0.2">
      <c r="A4486" s="282"/>
      <c r="D4486" s="94"/>
      <c r="E4486" s="95"/>
      <c r="F4486" s="268" t="s">
        <v>32</v>
      </c>
      <c r="G4486" s="283">
        <f>SUBTOTAL(9,G4478:G4485)</f>
        <v>0</v>
      </c>
    </row>
    <row r="4487" spans="1:7" ht="24" customHeight="1" x14ac:dyDescent="0.2">
      <c r="A4487" s="282"/>
      <c r="C4487" s="104" t="s">
        <v>606</v>
      </c>
      <c r="D4487" s="94"/>
      <c r="E4487" s="95"/>
      <c r="G4487" s="284"/>
    </row>
    <row r="4488" spans="1:7" s="224" customFormat="1" ht="24" customHeight="1" x14ac:dyDescent="0.2">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
      <c r="A4497" s="285"/>
      <c r="B4497" s="94"/>
      <c r="D4497" s="94"/>
      <c r="E4497" s="95"/>
      <c r="F4497" s="268" t="s">
        <v>33</v>
      </c>
      <c r="G4497" s="283">
        <f>SUBTOTAL(9,G4488:G4496)</f>
        <v>0</v>
      </c>
    </row>
    <row r="4498" spans="1:123" ht="24" customHeight="1" x14ac:dyDescent="0.2">
      <c r="A4498" s="286"/>
      <c r="B4498" s="94"/>
      <c r="D4498" s="94"/>
      <c r="E4498" s="95"/>
      <c r="G4498" s="284"/>
    </row>
    <row r="4499" spans="1:123" ht="24" customHeight="1" x14ac:dyDescent="0.2">
      <c r="A4499" s="287" t="str">
        <f>B4457</f>
        <v>11.2.11</v>
      </c>
      <c r="B4499" s="288" t="str">
        <f>C4457</f>
        <v>Caja conexión P=7 15 x 15</v>
      </c>
      <c r="C4499" s="101"/>
      <c r="D4499" s="101" t="s">
        <v>34</v>
      </c>
      <c r="E4499" s="102"/>
      <c r="F4499" s="290" t="s">
        <v>35</v>
      </c>
      <c r="G4499" s="289">
        <f>SUBTOTAL(9,G4462:G4498)</f>
        <v>0</v>
      </c>
    </row>
    <row r="4501" spans="1:123" ht="24" customHeight="1" x14ac:dyDescent="0.2">
      <c r="A4501" s="269" t="s">
        <v>37</v>
      </c>
      <c r="B4501" s="270"/>
      <c r="C4501" s="270"/>
      <c r="D4501" s="270"/>
      <c r="E4501" s="270"/>
      <c r="F4501" s="270"/>
      <c r="G4501" s="271"/>
    </row>
    <row r="4502" spans="1:123" ht="24" customHeight="1" x14ac:dyDescent="0.2">
      <c r="A4502" s="272" t="s">
        <v>602</v>
      </c>
      <c r="B4502" s="90" t="str">
        <f>Comitente</f>
        <v>SUBSECRETARIA DE ARQUITECTURA</v>
      </c>
      <c r="C4502" s="86"/>
      <c r="D4502" s="91"/>
      <c r="E4502" s="91"/>
      <c r="F4502" s="92"/>
      <c r="G4502" s="273"/>
    </row>
    <row r="4503" spans="1:123" ht="24" customHeight="1" x14ac:dyDescent="0.2">
      <c r="A4503" s="272" t="s">
        <v>603</v>
      </c>
      <c r="B4503" s="90">
        <f>Contratista</f>
        <v>0</v>
      </c>
      <c r="C4503" s="87"/>
      <c r="D4503" s="87"/>
      <c r="E4503" s="87"/>
      <c r="F4503" s="93"/>
      <c r="G4503" s="274"/>
    </row>
    <row r="4504" spans="1:123" ht="24" customHeight="1" x14ac:dyDescent="0.2">
      <c r="A4504" s="272" t="s">
        <v>24</v>
      </c>
      <c r="B4504" s="90" t="str">
        <f>Obra</f>
        <v>ESCUELA SECUNDARIA ULLUM</v>
      </c>
      <c r="C4504" s="87"/>
      <c r="D4504" s="87"/>
      <c r="E4504" s="87"/>
      <c r="F4504" s="93" t="s">
        <v>38</v>
      </c>
      <c r="G4504" s="275">
        <f>Fecha_Base</f>
        <v>0</v>
      </c>
    </row>
    <row r="4505" spans="1:123" ht="24" customHeight="1" x14ac:dyDescent="0.2">
      <c r="A4505" s="276" t="s">
        <v>601</v>
      </c>
      <c r="B4505" s="88" t="str">
        <f>Ubicación</f>
        <v>ULLUM - SAN JUAN</v>
      </c>
      <c r="C4505" s="88"/>
      <c r="D4505" s="94"/>
      <c r="E4505" s="95"/>
      <c r="G4505" s="277"/>
    </row>
    <row r="4506" spans="1:123" ht="24" customHeight="1" x14ac:dyDescent="0.2">
      <c r="A4506" s="276" t="s">
        <v>39</v>
      </c>
      <c r="B4506" s="97">
        <f>IFERROR(VALUE(LEFT(B4507,FIND(".",B4507)-1)),"")</f>
        <v>11</v>
      </c>
      <c r="C4506" s="89" t="str">
        <f>IFERROR(VLOOKUP(B4506,Tabla_CyP,2,FALSE),"")</f>
        <v xml:space="preserve"> INSTALACIÓN ELÉCTRICA</v>
      </c>
      <c r="E4506" s="95"/>
      <c r="G4506" s="277"/>
    </row>
    <row r="4507" spans="1:123" ht="24" customHeight="1" x14ac:dyDescent="0.2">
      <c r="A4507" s="276" t="s">
        <v>25</v>
      </c>
      <c r="B4507" s="98" t="str">
        <f>IFERROR(VLOOKUP(COUNTIF($A$1:A4507,"ANALISIS DE PRECIOS"),Tabla_NumeroItem,2,FALSE),"")</f>
        <v>11.2.12</v>
      </c>
      <c r="C4507" s="89" t="str">
        <f>IFERROR(VLOOKUP(B4507,Tabla_CyP,2,FALSE),"")</f>
        <v>Caja conexión P=7 20 x 20</v>
      </c>
      <c r="D4507" s="94"/>
      <c r="E4507" s="95"/>
      <c r="F4507" s="93" t="s">
        <v>26</v>
      </c>
      <c r="G4507" s="278" t="str">
        <f>IFERROR(VLOOKUP(B4507,Tabla_CyP,4,FALSE),"")</f>
        <v>Un</v>
      </c>
    </row>
    <row r="4508" spans="1:123" ht="24" customHeight="1" x14ac:dyDescent="0.2">
      <c r="A4508" s="276"/>
      <c r="B4508" s="88"/>
      <c r="D4508" s="94"/>
      <c r="E4508" s="95"/>
      <c r="G4508" s="277"/>
    </row>
    <row r="4509" spans="1:123" ht="24" customHeight="1" x14ac:dyDescent="0.2">
      <c r="A4509" s="331" t="s">
        <v>507</v>
      </c>
      <c r="B4509" s="332"/>
      <c r="C4509" s="333" t="s">
        <v>0</v>
      </c>
      <c r="D4509" s="333" t="s">
        <v>27</v>
      </c>
      <c r="E4509" s="335" t="s">
        <v>28</v>
      </c>
      <c r="F4509" s="337" t="s">
        <v>29</v>
      </c>
      <c r="G4509" s="337" t="s">
        <v>30</v>
      </c>
    </row>
    <row r="4510" spans="1:123" s="94" customFormat="1" ht="24" customHeight="1" x14ac:dyDescent="0.2">
      <c r="A4510" s="99" t="s">
        <v>508</v>
      </c>
      <c r="B4510" s="99" t="s">
        <v>509</v>
      </c>
      <c r="C4510" s="334"/>
      <c r="D4510" s="334"/>
      <c r="E4510" s="336"/>
      <c r="F4510" s="338"/>
      <c r="G4510" s="338"/>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
      <c r="A4511" s="279"/>
      <c r="B4511" s="100"/>
      <c r="C4511" s="138" t="s">
        <v>604</v>
      </c>
      <c r="D4511" s="101"/>
      <c r="E4511" s="102"/>
      <c r="F4511" s="103"/>
      <c r="G4511" s="280"/>
    </row>
    <row r="4512" spans="1:123" s="224" customFormat="1" ht="24" customHeight="1" x14ac:dyDescent="0.2">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
      <c r="A4526" s="282"/>
      <c r="D4526" s="94"/>
      <c r="E4526" s="95"/>
      <c r="F4526" s="268" t="s">
        <v>31</v>
      </c>
      <c r="G4526" s="283">
        <f>SUBTOTAL(9,G4512:G4525)</f>
        <v>0</v>
      </c>
    </row>
    <row r="4527" spans="1:7" ht="24" customHeight="1" x14ac:dyDescent="0.2">
      <c r="A4527" s="282"/>
      <c r="C4527" s="104" t="s">
        <v>605</v>
      </c>
      <c r="D4527" s="94"/>
      <c r="E4527" s="95"/>
      <c r="G4527" s="284"/>
    </row>
    <row r="4528" spans="1:7" s="224" customFormat="1" ht="24" customHeight="1" x14ac:dyDescent="0.2">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
      <c r="A4535" s="219" t="str">
        <f t="shared" si="1356"/>
        <v/>
      </c>
      <c r="B4535" s="217">
        <f t="shared" si="1357"/>
        <v>0</v>
      </c>
      <c r="C4535" s="218"/>
      <c r="D4535" s="219" t="str">
        <f t="shared" si="1358"/>
        <v/>
      </c>
      <c r="E4535" s="220"/>
      <c r="F4535" s="221">
        <f t="shared" si="1359"/>
        <v>0</v>
      </c>
      <c r="G4535" s="281">
        <f t="shared" si="1360"/>
        <v>0</v>
      </c>
    </row>
    <row r="4536" spans="1:7" ht="24" customHeight="1" x14ac:dyDescent="0.2">
      <c r="A4536" s="282"/>
      <c r="D4536" s="94"/>
      <c r="E4536" s="95"/>
      <c r="F4536" s="268" t="s">
        <v>32</v>
      </c>
      <c r="G4536" s="283">
        <f>SUBTOTAL(9,G4528:G4535)</f>
        <v>0</v>
      </c>
    </row>
    <row r="4537" spans="1:7" ht="24" customHeight="1" x14ac:dyDescent="0.2">
      <c r="A4537" s="282"/>
      <c r="C4537" s="104" t="s">
        <v>606</v>
      </c>
      <c r="D4537" s="94"/>
      <c r="E4537" s="95"/>
      <c r="G4537" s="284"/>
    </row>
    <row r="4538" spans="1:7" s="224" customFormat="1" ht="24" customHeight="1" x14ac:dyDescent="0.2">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
      <c r="A4547" s="285"/>
      <c r="B4547" s="94"/>
      <c r="D4547" s="94"/>
      <c r="E4547" s="95"/>
      <c r="F4547" s="268" t="s">
        <v>33</v>
      </c>
      <c r="G4547" s="283">
        <f>SUBTOTAL(9,G4538:G4546)</f>
        <v>0</v>
      </c>
    </row>
    <row r="4548" spans="1:123" ht="24" customHeight="1" x14ac:dyDescent="0.2">
      <c r="A4548" s="286"/>
      <c r="B4548" s="94"/>
      <c r="D4548" s="94"/>
      <c r="E4548" s="95"/>
      <c r="G4548" s="284"/>
    </row>
    <row r="4549" spans="1:123" ht="24" customHeight="1" x14ac:dyDescent="0.2">
      <c r="A4549" s="287" t="str">
        <f>B4507</f>
        <v>11.2.12</v>
      </c>
      <c r="B4549" s="288" t="str">
        <f>C4507</f>
        <v>Caja conexión P=7 20 x 20</v>
      </c>
      <c r="C4549" s="101"/>
      <c r="D4549" s="101" t="s">
        <v>34</v>
      </c>
      <c r="E4549" s="102"/>
      <c r="F4549" s="290" t="s">
        <v>35</v>
      </c>
      <c r="G4549" s="289">
        <f>SUBTOTAL(9,G4512:G4548)</f>
        <v>0</v>
      </c>
    </row>
    <row r="4551" spans="1:123" ht="24" customHeight="1" x14ac:dyDescent="0.2">
      <c r="A4551" s="269" t="s">
        <v>37</v>
      </c>
      <c r="B4551" s="270"/>
      <c r="C4551" s="270"/>
      <c r="D4551" s="270"/>
      <c r="E4551" s="270"/>
      <c r="F4551" s="270"/>
      <c r="G4551" s="271"/>
    </row>
    <row r="4552" spans="1:123" ht="24" customHeight="1" x14ac:dyDescent="0.2">
      <c r="A4552" s="272" t="s">
        <v>602</v>
      </c>
      <c r="B4552" s="90" t="str">
        <f>Comitente</f>
        <v>SUBSECRETARIA DE ARQUITECTURA</v>
      </c>
      <c r="C4552" s="86"/>
      <c r="D4552" s="91"/>
      <c r="E4552" s="91"/>
      <c r="F4552" s="92"/>
      <c r="G4552" s="273"/>
    </row>
    <row r="4553" spans="1:123" ht="24" customHeight="1" x14ac:dyDescent="0.2">
      <c r="A4553" s="272" t="s">
        <v>603</v>
      </c>
      <c r="B4553" s="90">
        <f>Contratista</f>
        <v>0</v>
      </c>
      <c r="C4553" s="87"/>
      <c r="D4553" s="87"/>
      <c r="E4553" s="87"/>
      <c r="F4553" s="93"/>
      <c r="G4553" s="274"/>
    </row>
    <row r="4554" spans="1:123" ht="24" customHeight="1" x14ac:dyDescent="0.2">
      <c r="A4554" s="272" t="s">
        <v>24</v>
      </c>
      <c r="B4554" s="90" t="str">
        <f>Obra</f>
        <v>ESCUELA SECUNDARIA ULLUM</v>
      </c>
      <c r="C4554" s="87"/>
      <c r="D4554" s="87"/>
      <c r="E4554" s="87"/>
      <c r="F4554" s="93" t="s">
        <v>38</v>
      </c>
      <c r="G4554" s="275">
        <f>Fecha_Base</f>
        <v>0</v>
      </c>
    </row>
    <row r="4555" spans="1:123" ht="24" customHeight="1" x14ac:dyDescent="0.2">
      <c r="A4555" s="276" t="s">
        <v>601</v>
      </c>
      <c r="B4555" s="88" t="str">
        <f>Ubicación</f>
        <v>ULLUM - SAN JUAN</v>
      </c>
      <c r="C4555" s="88"/>
      <c r="D4555" s="94"/>
      <c r="E4555" s="95"/>
      <c r="G4555" s="277"/>
    </row>
    <row r="4556" spans="1:123" ht="24" customHeight="1" x14ac:dyDescent="0.2">
      <c r="A4556" s="276" t="s">
        <v>39</v>
      </c>
      <c r="B4556" s="97">
        <f>IFERROR(VALUE(LEFT(B4557,FIND(".",B4557)-1)),"")</f>
        <v>11</v>
      </c>
      <c r="C4556" s="89" t="str">
        <f>IFERROR(VLOOKUP(B4556,Tabla_CyP,2,FALSE),"")</f>
        <v xml:space="preserve"> INSTALACIÓN ELÉCTRICA</v>
      </c>
      <c r="E4556" s="95"/>
      <c r="G4556" s="277"/>
    </row>
    <row r="4557" spans="1:123" ht="24" customHeight="1" x14ac:dyDescent="0.2">
      <c r="A4557" s="276" t="s">
        <v>25</v>
      </c>
      <c r="B4557" s="98" t="str">
        <f>IFERROR(VLOOKUP(COUNTIF($A$1:A4557,"ANALISIS DE PRECIOS"),Tabla_NumeroItem,2,FALSE),"")</f>
        <v>11.2.13</v>
      </c>
      <c r="C4557" s="89" t="str">
        <f>IFERROR(VLOOKUP(B4557,Tabla_CyP,2,FALSE),"")</f>
        <v>Ganchos "U" c/tuercas para cajas</v>
      </c>
      <c r="D4557" s="94"/>
      <c r="E4557" s="95"/>
      <c r="F4557" s="93" t="s">
        <v>26</v>
      </c>
      <c r="G4557" s="278" t="str">
        <f>IFERROR(VLOOKUP(B4557,Tabla_CyP,4,FALSE),"")</f>
        <v>Un</v>
      </c>
    </row>
    <row r="4558" spans="1:123" ht="24" customHeight="1" x14ac:dyDescent="0.2">
      <c r="A4558" s="276"/>
      <c r="B4558" s="88"/>
      <c r="D4558" s="94"/>
      <c r="E4558" s="95"/>
      <c r="G4558" s="277"/>
    </row>
    <row r="4559" spans="1:123" ht="24" customHeight="1" x14ac:dyDescent="0.2">
      <c r="A4559" s="331" t="s">
        <v>507</v>
      </c>
      <c r="B4559" s="332"/>
      <c r="C4559" s="333" t="s">
        <v>0</v>
      </c>
      <c r="D4559" s="333" t="s">
        <v>27</v>
      </c>
      <c r="E4559" s="335" t="s">
        <v>28</v>
      </c>
      <c r="F4559" s="337" t="s">
        <v>29</v>
      </c>
      <c r="G4559" s="337" t="s">
        <v>30</v>
      </c>
    </row>
    <row r="4560" spans="1:123" s="94" customFormat="1" ht="24" customHeight="1" x14ac:dyDescent="0.2">
      <c r="A4560" s="99" t="s">
        <v>508</v>
      </c>
      <c r="B4560" s="99" t="s">
        <v>509</v>
      </c>
      <c r="C4560" s="334"/>
      <c r="D4560" s="334"/>
      <c r="E4560" s="336"/>
      <c r="F4560" s="338"/>
      <c r="G4560" s="338"/>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
      <c r="A4561" s="279"/>
      <c r="B4561" s="100"/>
      <c r="C4561" s="138" t="s">
        <v>604</v>
      </c>
      <c r="D4561" s="101"/>
      <c r="E4561" s="102"/>
      <c r="F4561" s="103"/>
      <c r="G4561" s="280"/>
    </row>
    <row r="4562" spans="1:7" s="224" customFormat="1" ht="24" customHeight="1" x14ac:dyDescent="0.2">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
      <c r="A4576" s="282"/>
      <c r="D4576" s="94"/>
      <c r="E4576" s="95"/>
      <c r="F4576" s="268" t="s">
        <v>31</v>
      </c>
      <c r="G4576" s="283">
        <f>SUBTOTAL(9,G4562:G4575)</f>
        <v>0</v>
      </c>
    </row>
    <row r="4577" spans="1:7" ht="24" customHeight="1" x14ac:dyDescent="0.2">
      <c r="A4577" s="282"/>
      <c r="C4577" s="104" t="s">
        <v>605</v>
      </c>
      <c r="D4577" s="94"/>
      <c r="E4577" s="95"/>
      <c r="G4577" s="284"/>
    </row>
    <row r="4578" spans="1:7" s="224" customFormat="1" ht="24" customHeight="1" x14ac:dyDescent="0.2">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
      <c r="A4585" s="219" t="str">
        <f t="shared" si="1371"/>
        <v/>
      </c>
      <c r="B4585" s="217">
        <f t="shared" si="1372"/>
        <v>0</v>
      </c>
      <c r="C4585" s="218"/>
      <c r="D4585" s="219" t="str">
        <f t="shared" si="1373"/>
        <v/>
      </c>
      <c r="E4585" s="220"/>
      <c r="F4585" s="221">
        <f t="shared" si="1374"/>
        <v>0</v>
      </c>
      <c r="G4585" s="281">
        <f t="shared" si="1375"/>
        <v>0</v>
      </c>
    </row>
    <row r="4586" spans="1:7" ht="24" customHeight="1" x14ac:dyDescent="0.2">
      <c r="A4586" s="282"/>
      <c r="D4586" s="94"/>
      <c r="E4586" s="95"/>
      <c r="F4586" s="268" t="s">
        <v>32</v>
      </c>
      <c r="G4586" s="283">
        <f>SUBTOTAL(9,G4578:G4585)</f>
        <v>0</v>
      </c>
    </row>
    <row r="4587" spans="1:7" ht="24" customHeight="1" x14ac:dyDescent="0.2">
      <c r="A4587" s="282"/>
      <c r="C4587" s="104" t="s">
        <v>606</v>
      </c>
      <c r="D4587" s="94"/>
      <c r="E4587" s="95"/>
      <c r="G4587" s="284"/>
    </row>
    <row r="4588" spans="1:7" s="224" customFormat="1" ht="24" customHeight="1" x14ac:dyDescent="0.2">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
      <c r="A4597" s="285"/>
      <c r="B4597" s="94"/>
      <c r="D4597" s="94"/>
      <c r="E4597" s="95"/>
      <c r="F4597" s="268" t="s">
        <v>33</v>
      </c>
      <c r="G4597" s="283">
        <f>SUBTOTAL(9,G4588:G4596)</f>
        <v>0</v>
      </c>
    </row>
    <row r="4598" spans="1:7" ht="24" customHeight="1" x14ac:dyDescent="0.2">
      <c r="A4598" s="286"/>
      <c r="B4598" s="94"/>
      <c r="D4598" s="94"/>
      <c r="E4598" s="95"/>
      <c r="G4598" s="284"/>
    </row>
    <row r="4599" spans="1:7" ht="24" customHeight="1" x14ac:dyDescent="0.2">
      <c r="A4599" s="287" t="str">
        <f>B4557</f>
        <v>11.2.13</v>
      </c>
      <c r="B4599" s="288" t="str">
        <f>C4557</f>
        <v>Ganchos "U" c/tuercas para cajas</v>
      </c>
      <c r="C4599" s="101"/>
      <c r="D4599" s="101" t="s">
        <v>34</v>
      </c>
      <c r="E4599" s="102"/>
      <c r="F4599" s="290" t="s">
        <v>35</v>
      </c>
      <c r="G4599" s="289">
        <f>SUBTOTAL(9,G4562:G4598)</f>
        <v>0</v>
      </c>
    </row>
    <row r="4601" spans="1:7" ht="24" customHeight="1" x14ac:dyDescent="0.2">
      <c r="A4601" s="269" t="s">
        <v>37</v>
      </c>
      <c r="B4601" s="270"/>
      <c r="C4601" s="270"/>
      <c r="D4601" s="270"/>
      <c r="E4601" s="270"/>
      <c r="F4601" s="270"/>
      <c r="G4601" s="271"/>
    </row>
    <row r="4602" spans="1:7" ht="24" customHeight="1" x14ac:dyDescent="0.2">
      <c r="A4602" s="272" t="s">
        <v>602</v>
      </c>
      <c r="B4602" s="90" t="str">
        <f>Comitente</f>
        <v>SUBSECRETARIA DE ARQUITECTURA</v>
      </c>
      <c r="C4602" s="86"/>
      <c r="D4602" s="91"/>
      <c r="E4602" s="91"/>
      <c r="F4602" s="92"/>
      <c r="G4602" s="273"/>
    </row>
    <row r="4603" spans="1:7" ht="24" customHeight="1" x14ac:dyDescent="0.2">
      <c r="A4603" s="272" t="s">
        <v>603</v>
      </c>
      <c r="B4603" s="90">
        <f>Contratista</f>
        <v>0</v>
      </c>
      <c r="C4603" s="87"/>
      <c r="D4603" s="87"/>
      <c r="E4603" s="87"/>
      <c r="F4603" s="93"/>
      <c r="G4603" s="274"/>
    </row>
    <row r="4604" spans="1:7" ht="24" customHeight="1" x14ac:dyDescent="0.2">
      <c r="A4604" s="272" t="s">
        <v>24</v>
      </c>
      <c r="B4604" s="90" t="str">
        <f>Obra</f>
        <v>ESCUELA SECUNDARIA ULLUM</v>
      </c>
      <c r="C4604" s="87"/>
      <c r="D4604" s="87"/>
      <c r="E4604" s="87"/>
      <c r="F4604" s="93" t="s">
        <v>38</v>
      </c>
      <c r="G4604" s="275">
        <f>Fecha_Base</f>
        <v>0</v>
      </c>
    </row>
    <row r="4605" spans="1:7" ht="24" customHeight="1" x14ac:dyDescent="0.2">
      <c r="A4605" s="276" t="s">
        <v>601</v>
      </c>
      <c r="B4605" s="88" t="str">
        <f>Ubicación</f>
        <v>ULLUM - SAN JUAN</v>
      </c>
      <c r="C4605" s="88"/>
      <c r="D4605" s="94"/>
      <c r="E4605" s="95"/>
      <c r="G4605" s="277"/>
    </row>
    <row r="4606" spans="1:7" ht="24" customHeight="1" x14ac:dyDescent="0.2">
      <c r="A4606" s="276" t="s">
        <v>39</v>
      </c>
      <c r="B4606" s="97">
        <f>IFERROR(VALUE(LEFT(B4607,FIND(".",B4607)-1)),"")</f>
        <v>11</v>
      </c>
      <c r="C4606" s="89" t="str">
        <f>IFERROR(VLOOKUP(B4606,Tabla_CyP,2,FALSE),"")</f>
        <v xml:space="preserve"> INSTALACIÓN ELÉCTRICA</v>
      </c>
      <c r="E4606" s="95"/>
      <c r="G4606" s="277"/>
    </row>
    <row r="4607" spans="1:7" ht="24" customHeight="1" x14ac:dyDescent="0.2">
      <c r="A4607" s="276" t="s">
        <v>25</v>
      </c>
      <c r="B4607" s="98" t="str">
        <f>IFERROR(VLOOKUP(COUNTIF($A$1:A4607,"ANALISIS DE PRECIOS"),Tabla_NumeroItem,2,FALSE),"")</f>
        <v>11.2.14</v>
      </c>
      <c r="C4607" s="89" t="str">
        <f>IFERROR(VLOOKUP(B4607,Tabla_CyP,2,FALSE),"")</f>
        <v>Conector 3/4" zincado a rosca</v>
      </c>
      <c r="D4607" s="94"/>
      <c r="E4607" s="95"/>
      <c r="F4607" s="93" t="s">
        <v>26</v>
      </c>
      <c r="G4607" s="278" t="str">
        <f>IFERROR(VLOOKUP(B4607,Tabla_CyP,4,FALSE),"")</f>
        <v>Un</v>
      </c>
    </row>
    <row r="4608" spans="1:7" ht="24" customHeight="1" x14ac:dyDescent="0.2">
      <c r="A4608" s="276"/>
      <c r="B4608" s="88"/>
      <c r="D4608" s="94"/>
      <c r="E4608" s="95"/>
      <c r="G4608" s="277"/>
    </row>
    <row r="4609" spans="1:123" ht="24" customHeight="1" x14ac:dyDescent="0.2">
      <c r="A4609" s="331" t="s">
        <v>507</v>
      </c>
      <c r="B4609" s="332"/>
      <c r="C4609" s="333" t="s">
        <v>0</v>
      </c>
      <c r="D4609" s="333" t="s">
        <v>27</v>
      </c>
      <c r="E4609" s="335" t="s">
        <v>28</v>
      </c>
      <c r="F4609" s="337" t="s">
        <v>29</v>
      </c>
      <c r="G4609" s="337" t="s">
        <v>30</v>
      </c>
    </row>
    <row r="4610" spans="1:123" s="94" customFormat="1" ht="24" customHeight="1" x14ac:dyDescent="0.2">
      <c r="A4610" s="99" t="s">
        <v>508</v>
      </c>
      <c r="B4610" s="99" t="s">
        <v>509</v>
      </c>
      <c r="C4610" s="334"/>
      <c r="D4610" s="334"/>
      <c r="E4610" s="336"/>
      <c r="F4610" s="338"/>
      <c r="G4610" s="338"/>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
      <c r="A4611" s="279"/>
      <c r="B4611" s="100"/>
      <c r="C4611" s="138" t="s">
        <v>604</v>
      </c>
      <c r="D4611" s="101"/>
      <c r="E4611" s="102"/>
      <c r="F4611" s="103"/>
      <c r="G4611" s="280"/>
    </row>
    <row r="4612" spans="1:123" s="224" customFormat="1" ht="24" customHeight="1" x14ac:dyDescent="0.2">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
      <c r="A4626" s="282"/>
      <c r="D4626" s="94"/>
      <c r="E4626" s="95"/>
      <c r="F4626" s="268" t="s">
        <v>31</v>
      </c>
      <c r="G4626" s="283">
        <f>SUBTOTAL(9,G4612:G4625)</f>
        <v>0</v>
      </c>
    </row>
    <row r="4627" spans="1:7" ht="24" customHeight="1" x14ac:dyDescent="0.2">
      <c r="A4627" s="282"/>
      <c r="C4627" s="104" t="s">
        <v>605</v>
      </c>
      <c r="D4627" s="94"/>
      <c r="E4627" s="95"/>
      <c r="G4627" s="284"/>
    </row>
    <row r="4628" spans="1:7" s="224" customFormat="1" ht="24" customHeight="1" x14ac:dyDescent="0.2">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
      <c r="A4635" s="219" t="str">
        <f t="shared" si="1386"/>
        <v/>
      </c>
      <c r="B4635" s="217">
        <f t="shared" si="1387"/>
        <v>0</v>
      </c>
      <c r="C4635" s="218"/>
      <c r="D4635" s="219" t="str">
        <f t="shared" si="1388"/>
        <v/>
      </c>
      <c r="E4635" s="220"/>
      <c r="F4635" s="221">
        <f t="shared" si="1389"/>
        <v>0</v>
      </c>
      <c r="G4635" s="281">
        <f t="shared" si="1390"/>
        <v>0</v>
      </c>
    </row>
    <row r="4636" spans="1:7" ht="24" customHeight="1" x14ac:dyDescent="0.2">
      <c r="A4636" s="282"/>
      <c r="D4636" s="94"/>
      <c r="E4636" s="95"/>
      <c r="F4636" s="268" t="s">
        <v>32</v>
      </c>
      <c r="G4636" s="283">
        <f>SUBTOTAL(9,G4628:G4635)</f>
        <v>0</v>
      </c>
    </row>
    <row r="4637" spans="1:7" ht="24" customHeight="1" x14ac:dyDescent="0.2">
      <c r="A4637" s="282"/>
      <c r="C4637" s="104" t="s">
        <v>606</v>
      </c>
      <c r="D4637" s="94"/>
      <c r="E4637" s="95"/>
      <c r="G4637" s="284"/>
    </row>
    <row r="4638" spans="1:7" s="224" customFormat="1" ht="24" customHeight="1" x14ac:dyDescent="0.2">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
      <c r="A4647" s="285"/>
      <c r="B4647" s="94"/>
      <c r="D4647" s="94"/>
      <c r="E4647" s="95"/>
      <c r="F4647" s="268" t="s">
        <v>33</v>
      </c>
      <c r="G4647" s="283">
        <f>SUBTOTAL(9,G4638:G4646)</f>
        <v>0</v>
      </c>
    </row>
    <row r="4648" spans="1:7" ht="24" customHeight="1" x14ac:dyDescent="0.2">
      <c r="A4648" s="286"/>
      <c r="B4648" s="94"/>
      <c r="D4648" s="94"/>
      <c r="E4648" s="95"/>
      <c r="G4648" s="284"/>
    </row>
    <row r="4649" spans="1:7" ht="24" customHeight="1" x14ac:dyDescent="0.2">
      <c r="A4649" s="287" t="str">
        <f>B4607</f>
        <v>11.2.14</v>
      </c>
      <c r="B4649" s="288" t="str">
        <f>C4607</f>
        <v>Conector 3/4" zincado a rosca</v>
      </c>
      <c r="C4649" s="101"/>
      <c r="D4649" s="101" t="s">
        <v>34</v>
      </c>
      <c r="E4649" s="102"/>
      <c r="F4649" s="290" t="s">
        <v>35</v>
      </c>
      <c r="G4649" s="289">
        <f>SUBTOTAL(9,G4612:G4648)</f>
        <v>0</v>
      </c>
    </row>
    <row r="4651" spans="1:7" ht="24" customHeight="1" x14ac:dyDescent="0.2">
      <c r="A4651" s="269" t="s">
        <v>37</v>
      </c>
      <c r="B4651" s="270"/>
      <c r="C4651" s="270"/>
      <c r="D4651" s="270"/>
      <c r="E4651" s="270"/>
      <c r="F4651" s="270"/>
      <c r="G4651" s="271"/>
    </row>
    <row r="4652" spans="1:7" ht="24" customHeight="1" x14ac:dyDescent="0.2">
      <c r="A4652" s="272" t="s">
        <v>602</v>
      </c>
      <c r="B4652" s="90" t="str">
        <f>Comitente</f>
        <v>SUBSECRETARIA DE ARQUITECTURA</v>
      </c>
      <c r="C4652" s="86"/>
      <c r="D4652" s="91"/>
      <c r="E4652" s="91"/>
      <c r="F4652" s="92"/>
      <c r="G4652" s="273"/>
    </row>
    <row r="4653" spans="1:7" ht="24" customHeight="1" x14ac:dyDescent="0.2">
      <c r="A4653" s="272" t="s">
        <v>603</v>
      </c>
      <c r="B4653" s="90">
        <f>Contratista</f>
        <v>0</v>
      </c>
      <c r="C4653" s="87"/>
      <c r="D4653" s="87"/>
      <c r="E4653" s="87"/>
      <c r="F4653" s="93"/>
      <c r="G4653" s="274"/>
    </row>
    <row r="4654" spans="1:7" ht="24" customHeight="1" x14ac:dyDescent="0.2">
      <c r="A4654" s="272" t="s">
        <v>24</v>
      </c>
      <c r="B4654" s="90" t="str">
        <f>Obra</f>
        <v>ESCUELA SECUNDARIA ULLUM</v>
      </c>
      <c r="C4654" s="87"/>
      <c r="D4654" s="87"/>
      <c r="E4654" s="87"/>
      <c r="F4654" s="93" t="s">
        <v>38</v>
      </c>
      <c r="G4654" s="275">
        <f>Fecha_Base</f>
        <v>0</v>
      </c>
    </row>
    <row r="4655" spans="1:7" ht="24" customHeight="1" x14ac:dyDescent="0.2">
      <c r="A4655" s="276" t="s">
        <v>601</v>
      </c>
      <c r="B4655" s="88" t="str">
        <f>Ubicación</f>
        <v>ULLUM - SAN JUAN</v>
      </c>
      <c r="C4655" s="88"/>
      <c r="D4655" s="94"/>
      <c r="E4655" s="95"/>
      <c r="G4655" s="277"/>
    </row>
    <row r="4656" spans="1:7" ht="24" customHeight="1" x14ac:dyDescent="0.2">
      <c r="A4656" s="276" t="s">
        <v>39</v>
      </c>
      <c r="B4656" s="97">
        <f>IFERROR(VALUE(LEFT(B4657,FIND(".",B4657)-1)),"")</f>
        <v>11</v>
      </c>
      <c r="C4656" s="89" t="str">
        <f>IFERROR(VLOOKUP(B4656,Tabla_CyP,2,FALSE),"")</f>
        <v xml:space="preserve"> INSTALACIÓN ELÉCTRICA</v>
      </c>
      <c r="E4656" s="95"/>
      <c r="G4656" s="277"/>
    </row>
    <row r="4657" spans="1:123" ht="24" customHeight="1" x14ac:dyDescent="0.2">
      <c r="A4657" s="276" t="s">
        <v>25</v>
      </c>
      <c r="B4657" s="98" t="str">
        <f>IFERROR(VLOOKUP(COUNTIF($A$1:A4657,"ANALISIS DE PRECIOS"),Tabla_NumeroItem,2,FALSE),"")</f>
        <v>11.2.15</v>
      </c>
      <c r="C4657" s="89" t="str">
        <f>IFERROR(VLOOKUP(B4657,Tabla_CyP,2,FALSE),"")</f>
        <v>Caño semipesado 3/4" (15,4 mm) tramo de 3m</v>
      </c>
      <c r="D4657" s="94"/>
      <c r="E4657" s="95"/>
      <c r="F4657" s="93" t="s">
        <v>26</v>
      </c>
      <c r="G4657" s="278" t="str">
        <f>IFERROR(VLOOKUP(B4657,Tabla_CyP,4,FALSE),"")</f>
        <v>Un</v>
      </c>
    </row>
    <row r="4658" spans="1:123" ht="24" customHeight="1" x14ac:dyDescent="0.2">
      <c r="A4658" s="276"/>
      <c r="B4658" s="88"/>
      <c r="D4658" s="94"/>
      <c r="E4658" s="95"/>
      <c r="G4658" s="277"/>
    </row>
    <row r="4659" spans="1:123" ht="24" customHeight="1" x14ac:dyDescent="0.2">
      <c r="A4659" s="331" t="s">
        <v>507</v>
      </c>
      <c r="B4659" s="332"/>
      <c r="C4659" s="333" t="s">
        <v>0</v>
      </c>
      <c r="D4659" s="333" t="s">
        <v>27</v>
      </c>
      <c r="E4659" s="335" t="s">
        <v>28</v>
      </c>
      <c r="F4659" s="337" t="s">
        <v>29</v>
      </c>
      <c r="G4659" s="337" t="s">
        <v>30</v>
      </c>
    </row>
    <row r="4660" spans="1:123" s="94" customFormat="1" ht="24" customHeight="1" x14ac:dyDescent="0.2">
      <c r="A4660" s="99" t="s">
        <v>508</v>
      </c>
      <c r="B4660" s="99" t="s">
        <v>509</v>
      </c>
      <c r="C4660" s="334"/>
      <c r="D4660" s="334"/>
      <c r="E4660" s="336"/>
      <c r="F4660" s="338"/>
      <c r="G4660" s="338"/>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
      <c r="A4661" s="279"/>
      <c r="B4661" s="100"/>
      <c r="C4661" s="138" t="s">
        <v>604</v>
      </c>
      <c r="D4661" s="101"/>
      <c r="E4661" s="102"/>
      <c r="F4661" s="103"/>
      <c r="G4661" s="280"/>
    </row>
    <row r="4662" spans="1:123" s="224" customFormat="1" ht="24" customHeight="1" x14ac:dyDescent="0.2">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
      <c r="A4676" s="282"/>
      <c r="D4676" s="94"/>
      <c r="E4676" s="95"/>
      <c r="F4676" s="268" t="s">
        <v>31</v>
      </c>
      <c r="G4676" s="283">
        <f>SUBTOTAL(9,G4662:G4675)</f>
        <v>0</v>
      </c>
    </row>
    <row r="4677" spans="1:7" ht="24" customHeight="1" x14ac:dyDescent="0.2">
      <c r="A4677" s="282"/>
      <c r="C4677" s="104" t="s">
        <v>605</v>
      </c>
      <c r="D4677" s="94"/>
      <c r="E4677" s="95"/>
      <c r="G4677" s="284"/>
    </row>
    <row r="4678" spans="1:7" s="224" customFormat="1" ht="24" customHeight="1" x14ac:dyDescent="0.2">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
      <c r="A4685" s="219" t="str">
        <f t="shared" si="1401"/>
        <v/>
      </c>
      <c r="B4685" s="217">
        <f t="shared" si="1402"/>
        <v>0</v>
      </c>
      <c r="C4685" s="218"/>
      <c r="D4685" s="219" t="str">
        <f t="shared" si="1403"/>
        <v/>
      </c>
      <c r="E4685" s="220"/>
      <c r="F4685" s="221">
        <f t="shared" si="1404"/>
        <v>0</v>
      </c>
      <c r="G4685" s="281">
        <f t="shared" si="1405"/>
        <v>0</v>
      </c>
    </row>
    <row r="4686" spans="1:7" ht="24" customHeight="1" x14ac:dyDescent="0.2">
      <c r="A4686" s="282"/>
      <c r="D4686" s="94"/>
      <c r="E4686" s="95"/>
      <c r="F4686" s="268" t="s">
        <v>32</v>
      </c>
      <c r="G4686" s="283">
        <f>SUBTOTAL(9,G4678:G4685)</f>
        <v>0</v>
      </c>
    </row>
    <row r="4687" spans="1:7" ht="24" customHeight="1" x14ac:dyDescent="0.2">
      <c r="A4687" s="282"/>
      <c r="C4687" s="104" t="s">
        <v>606</v>
      </c>
      <c r="D4687" s="94"/>
      <c r="E4687" s="95"/>
      <c r="G4687" s="284"/>
    </row>
    <row r="4688" spans="1:7" s="224" customFormat="1" ht="24" customHeight="1" x14ac:dyDescent="0.2">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
      <c r="A4697" s="285"/>
      <c r="B4697" s="94"/>
      <c r="D4697" s="94"/>
      <c r="E4697" s="95"/>
      <c r="F4697" s="268" t="s">
        <v>33</v>
      </c>
      <c r="G4697" s="283">
        <f>SUBTOTAL(9,G4688:G4696)</f>
        <v>0</v>
      </c>
    </row>
    <row r="4698" spans="1:7" ht="24" customHeight="1" x14ac:dyDescent="0.2">
      <c r="A4698" s="286"/>
      <c r="B4698" s="94"/>
      <c r="D4698" s="94"/>
      <c r="E4698" s="95"/>
      <c r="G4698" s="284"/>
    </row>
    <row r="4699" spans="1:7" ht="24" customHeight="1" x14ac:dyDescent="0.2">
      <c r="A4699" s="287" t="str">
        <f>B4657</f>
        <v>11.2.15</v>
      </c>
      <c r="B4699" s="288" t="str">
        <f>C4657</f>
        <v>Caño semipesado 3/4" (15,4 mm) tramo de 3m</v>
      </c>
      <c r="C4699" s="101"/>
      <c r="D4699" s="101" t="s">
        <v>34</v>
      </c>
      <c r="E4699" s="102"/>
      <c r="F4699" s="290" t="s">
        <v>35</v>
      </c>
      <c r="G4699" s="289">
        <f>SUBTOTAL(9,G4662:G4698)</f>
        <v>0</v>
      </c>
    </row>
    <row r="4701" spans="1:7" ht="24" customHeight="1" x14ac:dyDescent="0.2">
      <c r="A4701" s="269" t="s">
        <v>37</v>
      </c>
      <c r="B4701" s="270"/>
      <c r="C4701" s="270"/>
      <c r="D4701" s="270"/>
      <c r="E4701" s="270"/>
      <c r="F4701" s="270"/>
      <c r="G4701" s="271"/>
    </row>
    <row r="4702" spans="1:7" ht="24" customHeight="1" x14ac:dyDescent="0.2">
      <c r="A4702" s="272" t="s">
        <v>602</v>
      </c>
      <c r="B4702" s="90" t="str">
        <f>Comitente</f>
        <v>SUBSECRETARIA DE ARQUITECTURA</v>
      </c>
      <c r="C4702" s="86"/>
      <c r="D4702" s="91"/>
      <c r="E4702" s="91"/>
      <c r="F4702" s="92"/>
      <c r="G4702" s="273"/>
    </row>
    <row r="4703" spans="1:7" ht="24" customHeight="1" x14ac:dyDescent="0.2">
      <c r="A4703" s="272" t="s">
        <v>603</v>
      </c>
      <c r="B4703" s="90">
        <f>Contratista</f>
        <v>0</v>
      </c>
      <c r="C4703" s="87"/>
      <c r="D4703" s="87"/>
      <c r="E4703" s="87"/>
      <c r="F4703" s="93"/>
      <c r="G4703" s="274"/>
    </row>
    <row r="4704" spans="1:7" ht="24" customHeight="1" x14ac:dyDescent="0.2">
      <c r="A4704" s="272" t="s">
        <v>24</v>
      </c>
      <c r="B4704" s="90" t="str">
        <f>Obra</f>
        <v>ESCUELA SECUNDARIA ULLUM</v>
      </c>
      <c r="C4704" s="87"/>
      <c r="D4704" s="87"/>
      <c r="E4704" s="87"/>
      <c r="F4704" s="93" t="s">
        <v>38</v>
      </c>
      <c r="G4704" s="275">
        <f>Fecha_Base</f>
        <v>0</v>
      </c>
    </row>
    <row r="4705" spans="1:123" ht="24" customHeight="1" x14ac:dyDescent="0.2">
      <c r="A4705" s="276" t="s">
        <v>601</v>
      </c>
      <c r="B4705" s="88" t="str">
        <f>Ubicación</f>
        <v>ULLUM - SAN JUAN</v>
      </c>
      <c r="C4705" s="88"/>
      <c r="D4705" s="94"/>
      <c r="E4705" s="95"/>
      <c r="G4705" s="277"/>
    </row>
    <row r="4706" spans="1:123" ht="24" customHeight="1" x14ac:dyDescent="0.2">
      <c r="A4706" s="276" t="s">
        <v>39</v>
      </c>
      <c r="B4706" s="97">
        <f>IFERROR(VALUE(LEFT(B4707,FIND(".",B4707)-1)),"")</f>
        <v>11</v>
      </c>
      <c r="C4706" s="89" t="str">
        <f>IFERROR(VLOOKUP(B4706,Tabla_CyP,2,FALSE),"")</f>
        <v xml:space="preserve"> INSTALACIÓN ELÉCTRICA</v>
      </c>
      <c r="E4706" s="95"/>
      <c r="G4706" s="277"/>
    </row>
    <row r="4707" spans="1:123" ht="24" customHeight="1" x14ac:dyDescent="0.2">
      <c r="A4707" s="276" t="s">
        <v>25</v>
      </c>
      <c r="B4707" s="98" t="str">
        <f>IFERROR(VLOOKUP(COUNTIF($A$1:A4707,"ANALISIS DE PRECIOS"),Tabla_NumeroItem,2,FALSE),"")</f>
        <v>11.2.16</v>
      </c>
      <c r="C4707" s="89" t="str">
        <f>IFERROR(VLOOKUP(B4707,Tabla_CyP,2,FALSE),"")</f>
        <v>Curvas 3/4"</v>
      </c>
      <c r="D4707" s="94"/>
      <c r="E4707" s="95"/>
      <c r="F4707" s="93" t="s">
        <v>26</v>
      </c>
      <c r="G4707" s="278" t="str">
        <f>IFERROR(VLOOKUP(B4707,Tabla_CyP,4,FALSE),"")</f>
        <v>Un</v>
      </c>
    </row>
    <row r="4708" spans="1:123" ht="24" customHeight="1" x14ac:dyDescent="0.2">
      <c r="A4708" s="276"/>
      <c r="B4708" s="88"/>
      <c r="D4708" s="94"/>
      <c r="E4708" s="95"/>
      <c r="G4708" s="277"/>
    </row>
    <row r="4709" spans="1:123" ht="24" customHeight="1" x14ac:dyDescent="0.2">
      <c r="A4709" s="331" t="s">
        <v>507</v>
      </c>
      <c r="B4709" s="332"/>
      <c r="C4709" s="333" t="s">
        <v>0</v>
      </c>
      <c r="D4709" s="333" t="s">
        <v>27</v>
      </c>
      <c r="E4709" s="335" t="s">
        <v>28</v>
      </c>
      <c r="F4709" s="337" t="s">
        <v>29</v>
      </c>
      <c r="G4709" s="337" t="s">
        <v>30</v>
      </c>
    </row>
    <row r="4710" spans="1:123" s="94" customFormat="1" ht="24" customHeight="1" x14ac:dyDescent="0.2">
      <c r="A4710" s="99" t="s">
        <v>508</v>
      </c>
      <c r="B4710" s="99" t="s">
        <v>509</v>
      </c>
      <c r="C4710" s="334"/>
      <c r="D4710" s="334"/>
      <c r="E4710" s="336"/>
      <c r="F4710" s="338"/>
      <c r="G4710" s="338"/>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
      <c r="A4711" s="279"/>
      <c r="B4711" s="100"/>
      <c r="C4711" s="138" t="s">
        <v>604</v>
      </c>
      <c r="D4711" s="101"/>
      <c r="E4711" s="102"/>
      <c r="F4711" s="103"/>
      <c r="G4711" s="280"/>
    </row>
    <row r="4712" spans="1:123" s="224" customFormat="1" ht="24" customHeight="1" x14ac:dyDescent="0.2">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
      <c r="A4726" s="282"/>
      <c r="D4726" s="94"/>
      <c r="E4726" s="95"/>
      <c r="F4726" s="268" t="s">
        <v>31</v>
      </c>
      <c r="G4726" s="283">
        <f>SUBTOTAL(9,G4712:G4725)</f>
        <v>0</v>
      </c>
    </row>
    <row r="4727" spans="1:7" ht="24" customHeight="1" x14ac:dyDescent="0.2">
      <c r="A4727" s="282"/>
      <c r="C4727" s="104" t="s">
        <v>605</v>
      </c>
      <c r="D4727" s="94"/>
      <c r="E4727" s="95"/>
      <c r="G4727" s="284"/>
    </row>
    <row r="4728" spans="1:7" s="224" customFormat="1" ht="24" customHeight="1" x14ac:dyDescent="0.2">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
      <c r="A4735" s="219" t="str">
        <f t="shared" si="1416"/>
        <v/>
      </c>
      <c r="B4735" s="217">
        <f t="shared" si="1417"/>
        <v>0</v>
      </c>
      <c r="C4735" s="218"/>
      <c r="D4735" s="219" t="str">
        <f t="shared" si="1418"/>
        <v/>
      </c>
      <c r="E4735" s="220"/>
      <c r="F4735" s="221">
        <f t="shared" si="1419"/>
        <v>0</v>
      </c>
      <c r="G4735" s="281">
        <f t="shared" si="1420"/>
        <v>0</v>
      </c>
    </row>
    <row r="4736" spans="1:7" ht="24" customHeight="1" x14ac:dyDescent="0.2">
      <c r="A4736" s="282"/>
      <c r="D4736" s="94"/>
      <c r="E4736" s="95"/>
      <c r="F4736" s="268" t="s">
        <v>32</v>
      </c>
      <c r="G4736" s="283">
        <f>SUBTOTAL(9,G4728:G4735)</f>
        <v>0</v>
      </c>
    </row>
    <row r="4737" spans="1:7" ht="24" customHeight="1" x14ac:dyDescent="0.2">
      <c r="A4737" s="282"/>
      <c r="C4737" s="104" t="s">
        <v>606</v>
      </c>
      <c r="D4737" s="94"/>
      <c r="E4737" s="95"/>
      <c r="G4737" s="284"/>
    </row>
    <row r="4738" spans="1:7" s="224" customFormat="1" ht="24" customHeight="1" x14ac:dyDescent="0.2">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
      <c r="A4747" s="285"/>
      <c r="B4747" s="94"/>
      <c r="D4747" s="94"/>
      <c r="E4747" s="95"/>
      <c r="F4747" s="268" t="s">
        <v>33</v>
      </c>
      <c r="G4747" s="283">
        <f>SUBTOTAL(9,G4738:G4746)</f>
        <v>0</v>
      </c>
    </row>
    <row r="4748" spans="1:7" ht="24" customHeight="1" x14ac:dyDescent="0.2">
      <c r="A4748" s="286"/>
      <c r="B4748" s="94"/>
      <c r="D4748" s="94"/>
      <c r="E4748" s="95"/>
      <c r="G4748" s="284"/>
    </row>
    <row r="4749" spans="1:7" ht="24" customHeight="1" x14ac:dyDescent="0.2">
      <c r="A4749" s="287" t="str">
        <f>B4707</f>
        <v>11.2.16</v>
      </c>
      <c r="B4749" s="288" t="str">
        <f>C4707</f>
        <v>Curvas 3/4"</v>
      </c>
      <c r="C4749" s="101"/>
      <c r="D4749" s="101" t="s">
        <v>34</v>
      </c>
      <c r="E4749" s="102"/>
      <c r="F4749" s="290" t="s">
        <v>35</v>
      </c>
      <c r="G4749" s="289">
        <f>SUBTOTAL(9,G4712:G4748)</f>
        <v>0</v>
      </c>
    </row>
    <row r="4751" spans="1:7" ht="24" customHeight="1" x14ac:dyDescent="0.2">
      <c r="A4751" s="269" t="s">
        <v>37</v>
      </c>
      <c r="B4751" s="270"/>
      <c r="C4751" s="270"/>
      <c r="D4751" s="270"/>
      <c r="E4751" s="270"/>
      <c r="F4751" s="270"/>
      <c r="G4751" s="271"/>
    </row>
    <row r="4752" spans="1:7" ht="24" customHeight="1" x14ac:dyDescent="0.2">
      <c r="A4752" s="272" t="s">
        <v>602</v>
      </c>
      <c r="B4752" s="90" t="str">
        <f>Comitente</f>
        <v>SUBSECRETARIA DE ARQUITECTURA</v>
      </c>
      <c r="C4752" s="86"/>
      <c r="D4752" s="91"/>
      <c r="E4752" s="91"/>
      <c r="F4752" s="92"/>
      <c r="G4752" s="273"/>
    </row>
    <row r="4753" spans="1:123" ht="24" customHeight="1" x14ac:dyDescent="0.2">
      <c r="A4753" s="272" t="s">
        <v>603</v>
      </c>
      <c r="B4753" s="90">
        <f>Contratista</f>
        <v>0</v>
      </c>
      <c r="C4753" s="87"/>
      <c r="D4753" s="87"/>
      <c r="E4753" s="87"/>
      <c r="F4753" s="93"/>
      <c r="G4753" s="274"/>
    </row>
    <row r="4754" spans="1:123" ht="24" customHeight="1" x14ac:dyDescent="0.2">
      <c r="A4754" s="272" t="s">
        <v>24</v>
      </c>
      <c r="B4754" s="90" t="str">
        <f>Obra</f>
        <v>ESCUELA SECUNDARIA ULLUM</v>
      </c>
      <c r="C4754" s="87"/>
      <c r="D4754" s="87"/>
      <c r="E4754" s="87"/>
      <c r="F4754" s="93" t="s">
        <v>38</v>
      </c>
      <c r="G4754" s="275">
        <f>Fecha_Base</f>
        <v>0</v>
      </c>
    </row>
    <row r="4755" spans="1:123" ht="24" customHeight="1" x14ac:dyDescent="0.2">
      <c r="A4755" s="276" t="s">
        <v>601</v>
      </c>
      <c r="B4755" s="88" t="str">
        <f>Ubicación</f>
        <v>ULLUM - SAN JUAN</v>
      </c>
      <c r="C4755" s="88"/>
      <c r="D4755" s="94"/>
      <c r="E4755" s="95"/>
      <c r="G4755" s="277"/>
    </row>
    <row r="4756" spans="1:123" ht="24" customHeight="1" x14ac:dyDescent="0.2">
      <c r="A4756" s="276" t="s">
        <v>39</v>
      </c>
      <c r="B4756" s="97">
        <f>IFERROR(VALUE(LEFT(B4757,FIND(".",B4757)-1)),"")</f>
        <v>11</v>
      </c>
      <c r="C4756" s="89" t="str">
        <f>IFERROR(VLOOKUP(B4756,Tabla_CyP,2,FALSE),"")</f>
        <v xml:space="preserve"> INSTALACIÓN ELÉCTRICA</v>
      </c>
      <c r="E4756" s="95"/>
      <c r="G4756" s="277"/>
    </row>
    <row r="4757" spans="1:123" ht="24" customHeight="1" x14ac:dyDescent="0.2">
      <c r="A4757" s="276" t="s">
        <v>25</v>
      </c>
      <c r="B4757" s="98" t="str">
        <f>IFERROR(VLOOKUP(COUNTIF($A$1:A4757,"ANALISIS DE PRECIOS"),Tabla_NumeroItem,2,FALSE),"")</f>
        <v>11.2.17</v>
      </c>
      <c r="C4757" s="89" t="str">
        <f>IFERROR(VLOOKUP(B4757,Tabla_CyP,2,FALSE),"")</f>
        <v>Cupla 3/4"</v>
      </c>
      <c r="D4757" s="94"/>
      <c r="E4757" s="95"/>
      <c r="F4757" s="93" t="s">
        <v>26</v>
      </c>
      <c r="G4757" s="278" t="str">
        <f>IFERROR(VLOOKUP(B4757,Tabla_CyP,4,FALSE),"")</f>
        <v>Un</v>
      </c>
    </row>
    <row r="4758" spans="1:123" ht="24" customHeight="1" x14ac:dyDescent="0.2">
      <c r="A4758" s="276"/>
      <c r="B4758" s="88"/>
      <c r="D4758" s="94"/>
      <c r="E4758" s="95"/>
      <c r="G4758" s="277"/>
    </row>
    <row r="4759" spans="1:123" ht="24" customHeight="1" x14ac:dyDescent="0.2">
      <c r="A4759" s="331" t="s">
        <v>507</v>
      </c>
      <c r="B4759" s="332"/>
      <c r="C4759" s="333" t="s">
        <v>0</v>
      </c>
      <c r="D4759" s="333" t="s">
        <v>27</v>
      </c>
      <c r="E4759" s="335" t="s">
        <v>28</v>
      </c>
      <c r="F4759" s="337" t="s">
        <v>29</v>
      </c>
      <c r="G4759" s="337" t="s">
        <v>30</v>
      </c>
    </row>
    <row r="4760" spans="1:123" s="94" customFormat="1" ht="24" customHeight="1" x14ac:dyDescent="0.2">
      <c r="A4760" s="99" t="s">
        <v>508</v>
      </c>
      <c r="B4760" s="99" t="s">
        <v>509</v>
      </c>
      <c r="C4760" s="334"/>
      <c r="D4760" s="334"/>
      <c r="E4760" s="336"/>
      <c r="F4760" s="338"/>
      <c r="G4760" s="338"/>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
      <c r="A4761" s="279"/>
      <c r="B4761" s="100"/>
      <c r="C4761" s="138" t="s">
        <v>604</v>
      </c>
      <c r="D4761" s="101"/>
      <c r="E4761" s="102"/>
      <c r="F4761" s="103"/>
      <c r="G4761" s="280"/>
    </row>
    <row r="4762" spans="1:123" s="224" customFormat="1" ht="24" customHeight="1" x14ac:dyDescent="0.2">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
      <c r="A4776" s="282"/>
      <c r="D4776" s="94"/>
      <c r="E4776" s="95"/>
      <c r="F4776" s="268" t="s">
        <v>31</v>
      </c>
      <c r="G4776" s="283">
        <f>SUBTOTAL(9,G4762:G4775)</f>
        <v>0</v>
      </c>
    </row>
    <row r="4777" spans="1:7" ht="24" customHeight="1" x14ac:dyDescent="0.2">
      <c r="A4777" s="282"/>
      <c r="C4777" s="104" t="s">
        <v>605</v>
      </c>
      <c r="D4777" s="94"/>
      <c r="E4777" s="95"/>
      <c r="G4777" s="284"/>
    </row>
    <row r="4778" spans="1:7" s="224" customFormat="1" ht="24" customHeight="1" x14ac:dyDescent="0.2">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
      <c r="A4785" s="219" t="str">
        <f t="shared" si="1431"/>
        <v/>
      </c>
      <c r="B4785" s="217">
        <f t="shared" si="1432"/>
        <v>0</v>
      </c>
      <c r="C4785" s="218"/>
      <c r="D4785" s="219" t="str">
        <f t="shared" si="1433"/>
        <v/>
      </c>
      <c r="E4785" s="220"/>
      <c r="F4785" s="221">
        <f t="shared" si="1434"/>
        <v>0</v>
      </c>
      <c r="G4785" s="281">
        <f t="shared" si="1435"/>
        <v>0</v>
      </c>
    </row>
    <row r="4786" spans="1:7" ht="24" customHeight="1" x14ac:dyDescent="0.2">
      <c r="A4786" s="282"/>
      <c r="D4786" s="94"/>
      <c r="E4786" s="95"/>
      <c r="F4786" s="268" t="s">
        <v>32</v>
      </c>
      <c r="G4786" s="283">
        <f>SUBTOTAL(9,G4778:G4785)</f>
        <v>0</v>
      </c>
    </row>
    <row r="4787" spans="1:7" ht="24" customHeight="1" x14ac:dyDescent="0.2">
      <c r="A4787" s="282"/>
      <c r="C4787" s="104" t="s">
        <v>606</v>
      </c>
      <c r="D4787" s="94"/>
      <c r="E4787" s="95"/>
      <c r="G4787" s="284"/>
    </row>
    <row r="4788" spans="1:7" s="224" customFormat="1" ht="24" customHeight="1" x14ac:dyDescent="0.2">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
      <c r="A4797" s="285"/>
      <c r="B4797" s="94"/>
      <c r="D4797" s="94"/>
      <c r="E4797" s="95"/>
      <c r="F4797" s="268" t="s">
        <v>33</v>
      </c>
      <c r="G4797" s="283">
        <f>SUBTOTAL(9,G4788:G4796)</f>
        <v>0</v>
      </c>
    </row>
    <row r="4798" spans="1:7" ht="24" customHeight="1" x14ac:dyDescent="0.2">
      <c r="A4798" s="286"/>
      <c r="B4798" s="94"/>
      <c r="D4798" s="94"/>
      <c r="E4798" s="95"/>
      <c r="G4798" s="284"/>
    </row>
    <row r="4799" spans="1:7" ht="24" customHeight="1" x14ac:dyDescent="0.2">
      <c r="A4799" s="287" t="str">
        <f>B4757</f>
        <v>11.2.17</v>
      </c>
      <c r="B4799" s="288" t="str">
        <f>C4757</f>
        <v>Cupla 3/4"</v>
      </c>
      <c r="C4799" s="101"/>
      <c r="D4799" s="101" t="s">
        <v>34</v>
      </c>
      <c r="E4799" s="102"/>
      <c r="F4799" s="290" t="s">
        <v>35</v>
      </c>
      <c r="G4799" s="289">
        <f>SUBTOTAL(9,G4762:G4798)</f>
        <v>0</v>
      </c>
    </row>
    <row r="4801" spans="1:123" ht="24" customHeight="1" x14ac:dyDescent="0.2">
      <c r="A4801" s="269" t="s">
        <v>37</v>
      </c>
      <c r="B4801" s="270"/>
      <c r="C4801" s="270"/>
      <c r="D4801" s="270"/>
      <c r="E4801" s="270"/>
      <c r="F4801" s="270"/>
      <c r="G4801" s="271"/>
    </row>
    <row r="4802" spans="1:123" ht="24" customHeight="1" x14ac:dyDescent="0.2">
      <c r="A4802" s="272" t="s">
        <v>602</v>
      </c>
      <c r="B4802" s="90" t="str">
        <f>Comitente</f>
        <v>SUBSECRETARIA DE ARQUITECTURA</v>
      </c>
      <c r="C4802" s="86"/>
      <c r="D4802" s="91"/>
      <c r="E4802" s="91"/>
      <c r="F4802" s="92"/>
      <c r="G4802" s="273"/>
    </row>
    <row r="4803" spans="1:123" ht="24" customHeight="1" x14ac:dyDescent="0.2">
      <c r="A4803" s="272" t="s">
        <v>603</v>
      </c>
      <c r="B4803" s="90">
        <f>Contratista</f>
        <v>0</v>
      </c>
      <c r="C4803" s="87"/>
      <c r="D4803" s="87"/>
      <c r="E4803" s="87"/>
      <c r="F4803" s="93"/>
      <c r="G4803" s="274"/>
    </row>
    <row r="4804" spans="1:123" ht="24" customHeight="1" x14ac:dyDescent="0.2">
      <c r="A4804" s="272" t="s">
        <v>24</v>
      </c>
      <c r="B4804" s="90" t="str">
        <f>Obra</f>
        <v>ESCUELA SECUNDARIA ULLUM</v>
      </c>
      <c r="C4804" s="87"/>
      <c r="D4804" s="87"/>
      <c r="E4804" s="87"/>
      <c r="F4804" s="93" t="s">
        <v>38</v>
      </c>
      <c r="G4804" s="275">
        <f>Fecha_Base</f>
        <v>0</v>
      </c>
    </row>
    <row r="4805" spans="1:123" ht="24" customHeight="1" x14ac:dyDescent="0.2">
      <c r="A4805" s="276" t="s">
        <v>601</v>
      </c>
      <c r="B4805" s="88" t="str">
        <f>Ubicación</f>
        <v>ULLUM - SAN JUAN</v>
      </c>
      <c r="C4805" s="88"/>
      <c r="D4805" s="94"/>
      <c r="E4805" s="95"/>
      <c r="G4805" s="277"/>
    </row>
    <row r="4806" spans="1:123" ht="24" customHeight="1" x14ac:dyDescent="0.2">
      <c r="A4806" s="276" t="s">
        <v>39</v>
      </c>
      <c r="B4806" s="97">
        <f>IFERROR(VALUE(LEFT(B4807,FIND(".",B4807)-1)),"")</f>
        <v>11</v>
      </c>
      <c r="C4806" s="89" t="str">
        <f>IFERROR(VLOOKUP(B4806,Tabla_CyP,2,FALSE),"")</f>
        <v xml:space="preserve"> INSTALACIÓN ELÉCTRICA</v>
      </c>
      <c r="E4806" s="95"/>
      <c r="G4806" s="277"/>
    </row>
    <row r="4807" spans="1:123" ht="24" customHeight="1" x14ac:dyDescent="0.2">
      <c r="A4807" s="276" t="s">
        <v>25</v>
      </c>
      <c r="B4807" s="98" t="str">
        <f>IFERROR(VLOOKUP(COUNTIF($A$1:A4807,"ANALISIS DE PRECIOS"),Tabla_NumeroItem,2,FALSE),"")</f>
        <v>11.2.18</v>
      </c>
      <c r="C4807" s="89" t="str">
        <f>IFERROR(VLOOKUP(B4807,Tabla_CyP,2,FALSE),"")</f>
        <v>Gabinete metálico de embutir 12 módulos</v>
      </c>
      <c r="D4807" s="94"/>
      <c r="E4807" s="95"/>
      <c r="F4807" s="93" t="s">
        <v>26</v>
      </c>
      <c r="G4807" s="278" t="str">
        <f>IFERROR(VLOOKUP(B4807,Tabla_CyP,4,FALSE),"")</f>
        <v>Un</v>
      </c>
    </row>
    <row r="4808" spans="1:123" ht="24" customHeight="1" x14ac:dyDescent="0.2">
      <c r="A4808" s="276"/>
      <c r="B4808" s="88"/>
      <c r="D4808" s="94"/>
      <c r="E4808" s="95"/>
      <c r="G4808" s="277"/>
    </row>
    <row r="4809" spans="1:123" ht="24" customHeight="1" x14ac:dyDescent="0.2">
      <c r="A4809" s="331" t="s">
        <v>507</v>
      </c>
      <c r="B4809" s="332"/>
      <c r="C4809" s="333" t="s">
        <v>0</v>
      </c>
      <c r="D4809" s="333" t="s">
        <v>27</v>
      </c>
      <c r="E4809" s="335" t="s">
        <v>28</v>
      </c>
      <c r="F4809" s="337" t="s">
        <v>29</v>
      </c>
      <c r="G4809" s="337" t="s">
        <v>30</v>
      </c>
    </row>
    <row r="4810" spans="1:123" s="94" customFormat="1" ht="24" customHeight="1" x14ac:dyDescent="0.2">
      <c r="A4810" s="99" t="s">
        <v>508</v>
      </c>
      <c r="B4810" s="99" t="s">
        <v>509</v>
      </c>
      <c r="C4810" s="334"/>
      <c r="D4810" s="334"/>
      <c r="E4810" s="336"/>
      <c r="F4810" s="338"/>
      <c r="G4810" s="338"/>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
      <c r="A4811" s="279"/>
      <c r="B4811" s="100"/>
      <c r="C4811" s="138" t="s">
        <v>604</v>
      </c>
      <c r="D4811" s="101"/>
      <c r="E4811" s="102"/>
      <c r="F4811" s="103"/>
      <c r="G4811" s="280"/>
    </row>
    <row r="4812" spans="1:123" s="224" customFormat="1" ht="24" customHeight="1" x14ac:dyDescent="0.2">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
      <c r="A4826" s="282"/>
      <c r="D4826" s="94"/>
      <c r="E4826" s="95"/>
      <c r="F4826" s="268" t="s">
        <v>31</v>
      </c>
      <c r="G4826" s="283">
        <f>SUBTOTAL(9,G4812:G4825)</f>
        <v>0</v>
      </c>
    </row>
    <row r="4827" spans="1:7" ht="24" customHeight="1" x14ac:dyDescent="0.2">
      <c r="A4827" s="282"/>
      <c r="C4827" s="104" t="s">
        <v>605</v>
      </c>
      <c r="D4827" s="94"/>
      <c r="E4827" s="95"/>
      <c r="G4827" s="284"/>
    </row>
    <row r="4828" spans="1:7" s="224" customFormat="1" ht="24" customHeight="1" x14ac:dyDescent="0.2">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
      <c r="A4835" s="219" t="str">
        <f t="shared" si="1446"/>
        <v/>
      </c>
      <c r="B4835" s="217">
        <f t="shared" si="1447"/>
        <v>0</v>
      </c>
      <c r="C4835" s="218"/>
      <c r="D4835" s="219" t="str">
        <f t="shared" si="1448"/>
        <v/>
      </c>
      <c r="E4835" s="220"/>
      <c r="F4835" s="221">
        <f t="shared" si="1449"/>
        <v>0</v>
      </c>
      <c r="G4835" s="281">
        <f t="shared" si="1450"/>
        <v>0</v>
      </c>
    </row>
    <row r="4836" spans="1:7" ht="24" customHeight="1" x14ac:dyDescent="0.2">
      <c r="A4836" s="282"/>
      <c r="D4836" s="94"/>
      <c r="E4836" s="95"/>
      <c r="F4836" s="268" t="s">
        <v>32</v>
      </c>
      <c r="G4836" s="283">
        <f>SUBTOTAL(9,G4828:G4835)</f>
        <v>0</v>
      </c>
    </row>
    <row r="4837" spans="1:7" ht="24" customHeight="1" x14ac:dyDescent="0.2">
      <c r="A4837" s="282"/>
      <c r="C4837" s="104" t="s">
        <v>606</v>
      </c>
      <c r="D4837" s="94"/>
      <c r="E4837" s="95"/>
      <c r="G4837" s="284"/>
    </row>
    <row r="4838" spans="1:7" s="224" customFormat="1" ht="24" customHeight="1" x14ac:dyDescent="0.2">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
      <c r="A4847" s="285"/>
      <c r="B4847" s="94"/>
      <c r="D4847" s="94"/>
      <c r="E4847" s="95"/>
      <c r="F4847" s="268" t="s">
        <v>33</v>
      </c>
      <c r="G4847" s="283">
        <f>SUBTOTAL(9,G4838:G4846)</f>
        <v>0</v>
      </c>
    </row>
    <row r="4848" spans="1:7" ht="24" customHeight="1" x14ac:dyDescent="0.2">
      <c r="A4848" s="286"/>
      <c r="B4848" s="94"/>
      <c r="D4848" s="94"/>
      <c r="E4848" s="95"/>
      <c r="G4848" s="284"/>
    </row>
    <row r="4849" spans="1:123" ht="24" customHeight="1" x14ac:dyDescent="0.2">
      <c r="A4849" s="287" t="str">
        <f>B4807</f>
        <v>11.2.18</v>
      </c>
      <c r="B4849" s="288" t="str">
        <f>C4807</f>
        <v>Gabinete metálico de embutir 12 módulos</v>
      </c>
      <c r="C4849" s="101"/>
      <c r="D4849" s="101" t="s">
        <v>34</v>
      </c>
      <c r="E4849" s="102"/>
      <c r="F4849" s="290" t="s">
        <v>35</v>
      </c>
      <c r="G4849" s="289">
        <f>SUBTOTAL(9,G4812:G4848)</f>
        <v>0</v>
      </c>
    </row>
    <row r="4851" spans="1:123" ht="24" customHeight="1" x14ac:dyDescent="0.2">
      <c r="A4851" s="269" t="s">
        <v>37</v>
      </c>
      <c r="B4851" s="270"/>
      <c r="C4851" s="270"/>
      <c r="D4851" s="270"/>
      <c r="E4851" s="270"/>
      <c r="F4851" s="270"/>
      <c r="G4851" s="271"/>
    </row>
    <row r="4852" spans="1:123" ht="24" customHeight="1" x14ac:dyDescent="0.2">
      <c r="A4852" s="272" t="s">
        <v>602</v>
      </c>
      <c r="B4852" s="90" t="str">
        <f>Comitente</f>
        <v>SUBSECRETARIA DE ARQUITECTURA</v>
      </c>
      <c r="C4852" s="86"/>
      <c r="D4852" s="91"/>
      <c r="E4852" s="91"/>
      <c r="F4852" s="92"/>
      <c r="G4852" s="273"/>
    </row>
    <row r="4853" spans="1:123" ht="24" customHeight="1" x14ac:dyDescent="0.2">
      <c r="A4853" s="272" t="s">
        <v>603</v>
      </c>
      <c r="B4853" s="90">
        <f>Contratista</f>
        <v>0</v>
      </c>
      <c r="C4853" s="87"/>
      <c r="D4853" s="87"/>
      <c r="E4853" s="87"/>
      <c r="F4853" s="93"/>
      <c r="G4853" s="274"/>
    </row>
    <row r="4854" spans="1:123" ht="24" customHeight="1" x14ac:dyDescent="0.2">
      <c r="A4854" s="272" t="s">
        <v>24</v>
      </c>
      <c r="B4854" s="90" t="str">
        <f>Obra</f>
        <v>ESCUELA SECUNDARIA ULLUM</v>
      </c>
      <c r="C4854" s="87"/>
      <c r="D4854" s="87"/>
      <c r="E4854" s="87"/>
      <c r="F4854" s="93" t="s">
        <v>38</v>
      </c>
      <c r="G4854" s="275">
        <f>Fecha_Base</f>
        <v>0</v>
      </c>
    </row>
    <row r="4855" spans="1:123" ht="24" customHeight="1" x14ac:dyDescent="0.2">
      <c r="A4855" s="276" t="s">
        <v>601</v>
      </c>
      <c r="B4855" s="88" t="str">
        <f>Ubicación</f>
        <v>ULLUM - SAN JUAN</v>
      </c>
      <c r="C4855" s="88"/>
      <c r="D4855" s="94"/>
      <c r="E4855" s="95"/>
      <c r="G4855" s="277"/>
    </row>
    <row r="4856" spans="1:123" ht="24" customHeight="1" x14ac:dyDescent="0.2">
      <c r="A4856" s="276" t="s">
        <v>39</v>
      </c>
      <c r="B4856" s="97">
        <f>IFERROR(VALUE(LEFT(B4857,FIND(".",B4857)-1)),"")</f>
        <v>11</v>
      </c>
      <c r="C4856" s="89" t="str">
        <f>IFERROR(VLOOKUP(B4856,Tabla_CyP,2,FALSE),"")</f>
        <v xml:space="preserve"> INSTALACIÓN ELÉCTRICA</v>
      </c>
      <c r="E4856" s="95"/>
      <c r="G4856" s="277"/>
    </row>
    <row r="4857" spans="1:123" ht="24" customHeight="1" x14ac:dyDescent="0.2">
      <c r="A4857" s="276" t="s">
        <v>25</v>
      </c>
      <c r="B4857" s="98" t="str">
        <f>IFERROR(VLOOKUP(COUNTIF($A$1:A4857,"ANALISIS DE PRECIOS"),Tabla_NumeroItem,2,FALSE),"")</f>
        <v>11.2.19</v>
      </c>
      <c r="C4857" s="89" t="str">
        <f>IFERROR(VLOOKUP(B4857,Tabla_CyP,2,FALSE),"")</f>
        <v>Gabinete metálico de embutir 24/30 módulos</v>
      </c>
      <c r="D4857" s="94"/>
      <c r="E4857" s="95"/>
      <c r="F4857" s="93" t="s">
        <v>26</v>
      </c>
      <c r="G4857" s="278" t="str">
        <f>IFERROR(VLOOKUP(B4857,Tabla_CyP,4,FALSE),"")</f>
        <v>Un</v>
      </c>
    </row>
    <row r="4858" spans="1:123" ht="24" customHeight="1" x14ac:dyDescent="0.2">
      <c r="A4858" s="276"/>
      <c r="B4858" s="88"/>
      <c r="D4858" s="94"/>
      <c r="E4858" s="95"/>
      <c r="G4858" s="277"/>
    </row>
    <row r="4859" spans="1:123" ht="24" customHeight="1" x14ac:dyDescent="0.2">
      <c r="A4859" s="331" t="s">
        <v>507</v>
      </c>
      <c r="B4859" s="332"/>
      <c r="C4859" s="333" t="s">
        <v>0</v>
      </c>
      <c r="D4859" s="333" t="s">
        <v>27</v>
      </c>
      <c r="E4859" s="335" t="s">
        <v>28</v>
      </c>
      <c r="F4859" s="337" t="s">
        <v>29</v>
      </c>
      <c r="G4859" s="337" t="s">
        <v>30</v>
      </c>
    </row>
    <row r="4860" spans="1:123" s="94" customFormat="1" ht="24" customHeight="1" x14ac:dyDescent="0.2">
      <c r="A4860" s="99" t="s">
        <v>508</v>
      </c>
      <c r="B4860" s="99" t="s">
        <v>509</v>
      </c>
      <c r="C4860" s="334"/>
      <c r="D4860" s="334"/>
      <c r="E4860" s="336"/>
      <c r="F4860" s="338"/>
      <c r="G4860" s="338"/>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
      <c r="A4861" s="279"/>
      <c r="B4861" s="100"/>
      <c r="C4861" s="138" t="s">
        <v>604</v>
      </c>
      <c r="D4861" s="101"/>
      <c r="E4861" s="102"/>
      <c r="F4861" s="103"/>
      <c r="G4861" s="280"/>
    </row>
    <row r="4862" spans="1:123" s="224" customFormat="1" ht="24" customHeight="1" x14ac:dyDescent="0.2">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
      <c r="A4876" s="282"/>
      <c r="D4876" s="94"/>
      <c r="E4876" s="95"/>
      <c r="F4876" s="268" t="s">
        <v>31</v>
      </c>
      <c r="G4876" s="283">
        <f>SUBTOTAL(9,G4862:G4875)</f>
        <v>0</v>
      </c>
    </row>
    <row r="4877" spans="1:7" ht="24" customHeight="1" x14ac:dyDescent="0.2">
      <c r="A4877" s="282"/>
      <c r="C4877" s="104" t="s">
        <v>605</v>
      </c>
      <c r="D4877" s="94"/>
      <c r="E4877" s="95"/>
      <c r="G4877" s="284"/>
    </row>
    <row r="4878" spans="1:7" s="224" customFormat="1" ht="24" customHeight="1" x14ac:dyDescent="0.2">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
      <c r="A4885" s="219" t="str">
        <f t="shared" si="1461"/>
        <v/>
      </c>
      <c r="B4885" s="217">
        <f t="shared" si="1462"/>
        <v>0</v>
      </c>
      <c r="C4885" s="218"/>
      <c r="D4885" s="219" t="str">
        <f t="shared" si="1463"/>
        <v/>
      </c>
      <c r="E4885" s="220"/>
      <c r="F4885" s="221">
        <f t="shared" si="1464"/>
        <v>0</v>
      </c>
      <c r="G4885" s="281">
        <f t="shared" si="1465"/>
        <v>0</v>
      </c>
    </row>
    <row r="4886" spans="1:7" ht="24" customHeight="1" x14ac:dyDescent="0.2">
      <c r="A4886" s="282"/>
      <c r="D4886" s="94"/>
      <c r="E4886" s="95"/>
      <c r="F4886" s="268" t="s">
        <v>32</v>
      </c>
      <c r="G4886" s="283">
        <f>SUBTOTAL(9,G4878:G4885)</f>
        <v>0</v>
      </c>
    </row>
    <row r="4887" spans="1:7" ht="24" customHeight="1" x14ac:dyDescent="0.2">
      <c r="A4887" s="282"/>
      <c r="C4887" s="104" t="s">
        <v>606</v>
      </c>
      <c r="D4887" s="94"/>
      <c r="E4887" s="95"/>
      <c r="G4887" s="284"/>
    </row>
    <row r="4888" spans="1:7" s="224" customFormat="1" ht="24" customHeight="1" x14ac:dyDescent="0.2">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
      <c r="A4897" s="285"/>
      <c r="B4897" s="94"/>
      <c r="D4897" s="94"/>
      <c r="E4897" s="95"/>
      <c r="F4897" s="268" t="s">
        <v>33</v>
      </c>
      <c r="G4897" s="283">
        <f>SUBTOTAL(9,G4888:G4896)</f>
        <v>0</v>
      </c>
    </row>
    <row r="4898" spans="1:123" ht="24" customHeight="1" x14ac:dyDescent="0.2">
      <c r="A4898" s="286"/>
      <c r="B4898" s="94"/>
      <c r="D4898" s="94"/>
      <c r="E4898" s="95"/>
      <c r="G4898" s="284"/>
    </row>
    <row r="4899" spans="1:123" ht="24" customHeight="1" x14ac:dyDescent="0.2">
      <c r="A4899" s="287" t="str">
        <f>B4857</f>
        <v>11.2.19</v>
      </c>
      <c r="B4899" s="288" t="str">
        <f>C4857</f>
        <v>Gabinete metálico de embutir 24/30 módulos</v>
      </c>
      <c r="C4899" s="101"/>
      <c r="D4899" s="101" t="s">
        <v>34</v>
      </c>
      <c r="E4899" s="102"/>
      <c r="F4899" s="290" t="s">
        <v>35</v>
      </c>
      <c r="G4899" s="289">
        <f>SUBTOTAL(9,G4862:G4898)</f>
        <v>0</v>
      </c>
    </row>
    <row r="4901" spans="1:123" ht="24" customHeight="1" x14ac:dyDescent="0.2">
      <c r="A4901" s="269" t="s">
        <v>37</v>
      </c>
      <c r="B4901" s="270"/>
      <c r="C4901" s="270"/>
      <c r="D4901" s="270"/>
      <c r="E4901" s="270"/>
      <c r="F4901" s="270"/>
      <c r="G4901" s="271"/>
    </row>
    <row r="4902" spans="1:123" ht="24" customHeight="1" x14ac:dyDescent="0.2">
      <c r="A4902" s="272" t="s">
        <v>602</v>
      </c>
      <c r="B4902" s="90" t="str">
        <f>Comitente</f>
        <v>SUBSECRETARIA DE ARQUITECTURA</v>
      </c>
      <c r="C4902" s="86"/>
      <c r="D4902" s="91"/>
      <c r="E4902" s="91"/>
      <c r="F4902" s="92"/>
      <c r="G4902" s="273"/>
    </row>
    <row r="4903" spans="1:123" ht="24" customHeight="1" x14ac:dyDescent="0.2">
      <c r="A4903" s="272" t="s">
        <v>603</v>
      </c>
      <c r="B4903" s="90">
        <f>Contratista</f>
        <v>0</v>
      </c>
      <c r="C4903" s="87"/>
      <c r="D4903" s="87"/>
      <c r="E4903" s="87"/>
      <c r="F4903" s="93"/>
      <c r="G4903" s="274"/>
    </row>
    <row r="4904" spans="1:123" ht="24" customHeight="1" x14ac:dyDescent="0.2">
      <c r="A4904" s="272" t="s">
        <v>24</v>
      </c>
      <c r="B4904" s="90" t="str">
        <f>Obra</f>
        <v>ESCUELA SECUNDARIA ULLUM</v>
      </c>
      <c r="C4904" s="87"/>
      <c r="D4904" s="87"/>
      <c r="E4904" s="87"/>
      <c r="F4904" s="93" t="s">
        <v>38</v>
      </c>
      <c r="G4904" s="275">
        <f>Fecha_Base</f>
        <v>0</v>
      </c>
    </row>
    <row r="4905" spans="1:123" ht="24" customHeight="1" x14ac:dyDescent="0.2">
      <c r="A4905" s="276" t="s">
        <v>601</v>
      </c>
      <c r="B4905" s="88" t="str">
        <f>Ubicación</f>
        <v>ULLUM - SAN JUAN</v>
      </c>
      <c r="C4905" s="88"/>
      <c r="D4905" s="94"/>
      <c r="E4905" s="95"/>
      <c r="G4905" s="277"/>
    </row>
    <row r="4906" spans="1:123" ht="24" customHeight="1" x14ac:dyDescent="0.2">
      <c r="A4906" s="276" t="s">
        <v>39</v>
      </c>
      <c r="B4906" s="97">
        <f>IFERROR(VALUE(LEFT(B4907,FIND(".",B4907)-1)),"")</f>
        <v>11</v>
      </c>
      <c r="C4906" s="89" t="str">
        <f>IFERROR(VLOOKUP(B4906,Tabla_CyP,2,FALSE),"")</f>
        <v xml:space="preserve"> INSTALACIÓN ELÉCTRICA</v>
      </c>
      <c r="E4906" s="95"/>
      <c r="G4906" s="277"/>
    </row>
    <row r="4907" spans="1:123" ht="24" customHeight="1" x14ac:dyDescent="0.2">
      <c r="A4907" s="276" t="s">
        <v>25</v>
      </c>
      <c r="B4907" s="98" t="str">
        <f>IFERROR(VLOOKUP(COUNTIF($A$1:A4907,"ANALISIS DE PRECIOS"),Tabla_NumeroItem,2,FALSE),"")</f>
        <v>11.2.20</v>
      </c>
      <c r="C4907" s="89" t="str">
        <f>IFERROR(VLOOKUP(B4907,Tabla_CyP,2,FALSE),"")</f>
        <v xml:space="preserve">Gabinete metálico de embutir 32/40 módulos                         </v>
      </c>
      <c r="D4907" s="94"/>
      <c r="E4907" s="95"/>
      <c r="F4907" s="93" t="s">
        <v>26</v>
      </c>
      <c r="G4907" s="278" t="str">
        <f>IFERROR(VLOOKUP(B4907,Tabla_CyP,4,FALSE),"")</f>
        <v>Un</v>
      </c>
    </row>
    <row r="4908" spans="1:123" ht="24" customHeight="1" x14ac:dyDescent="0.2">
      <c r="A4908" s="276"/>
      <c r="B4908" s="88"/>
      <c r="D4908" s="94"/>
      <c r="E4908" s="95"/>
      <c r="G4908" s="277"/>
    </row>
    <row r="4909" spans="1:123" ht="24" customHeight="1" x14ac:dyDescent="0.2">
      <c r="A4909" s="331" t="s">
        <v>507</v>
      </c>
      <c r="B4909" s="332"/>
      <c r="C4909" s="333" t="s">
        <v>0</v>
      </c>
      <c r="D4909" s="333" t="s">
        <v>27</v>
      </c>
      <c r="E4909" s="335" t="s">
        <v>28</v>
      </c>
      <c r="F4909" s="337" t="s">
        <v>29</v>
      </c>
      <c r="G4909" s="337" t="s">
        <v>30</v>
      </c>
    </row>
    <row r="4910" spans="1:123" s="94" customFormat="1" ht="24" customHeight="1" x14ac:dyDescent="0.2">
      <c r="A4910" s="99" t="s">
        <v>508</v>
      </c>
      <c r="B4910" s="99" t="s">
        <v>509</v>
      </c>
      <c r="C4910" s="334"/>
      <c r="D4910" s="334"/>
      <c r="E4910" s="336"/>
      <c r="F4910" s="338"/>
      <c r="G4910" s="338"/>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
      <c r="A4911" s="279"/>
      <c r="B4911" s="100"/>
      <c r="C4911" s="138" t="s">
        <v>604</v>
      </c>
      <c r="D4911" s="101"/>
      <c r="E4911" s="102"/>
      <c r="F4911" s="103"/>
      <c r="G4911" s="280"/>
    </row>
    <row r="4912" spans="1:123" s="224" customFormat="1" ht="24" customHeight="1" x14ac:dyDescent="0.2">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
      <c r="A4926" s="282"/>
      <c r="D4926" s="94"/>
      <c r="E4926" s="95"/>
      <c r="F4926" s="268" t="s">
        <v>31</v>
      </c>
      <c r="G4926" s="283">
        <f>SUBTOTAL(9,G4912:G4925)</f>
        <v>0</v>
      </c>
    </row>
    <row r="4927" spans="1:7" ht="24" customHeight="1" x14ac:dyDescent="0.2">
      <c r="A4927" s="282"/>
      <c r="C4927" s="104" t="s">
        <v>605</v>
      </c>
      <c r="D4927" s="94"/>
      <c r="E4927" s="95"/>
      <c r="G4927" s="284"/>
    </row>
    <row r="4928" spans="1:7" s="224" customFormat="1" ht="24" customHeight="1" x14ac:dyDescent="0.2">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
      <c r="A4935" s="219" t="str">
        <f t="shared" si="1476"/>
        <v/>
      </c>
      <c r="B4935" s="217">
        <f t="shared" si="1477"/>
        <v>0</v>
      </c>
      <c r="C4935" s="218"/>
      <c r="D4935" s="219" t="str">
        <f t="shared" si="1478"/>
        <v/>
      </c>
      <c r="E4935" s="220"/>
      <c r="F4935" s="221">
        <f t="shared" si="1479"/>
        <v>0</v>
      </c>
      <c r="G4935" s="281">
        <f t="shared" si="1480"/>
        <v>0</v>
      </c>
    </row>
    <row r="4936" spans="1:7" ht="24" customHeight="1" x14ac:dyDescent="0.2">
      <c r="A4936" s="282"/>
      <c r="D4936" s="94"/>
      <c r="E4936" s="95"/>
      <c r="F4936" s="268" t="s">
        <v>32</v>
      </c>
      <c r="G4936" s="283">
        <f>SUBTOTAL(9,G4928:G4935)</f>
        <v>0</v>
      </c>
    </row>
    <row r="4937" spans="1:7" ht="24" customHeight="1" x14ac:dyDescent="0.2">
      <c r="A4937" s="282"/>
      <c r="C4937" s="104" t="s">
        <v>606</v>
      </c>
      <c r="D4937" s="94"/>
      <c r="E4937" s="95"/>
      <c r="G4937" s="284"/>
    </row>
    <row r="4938" spans="1:7" s="224" customFormat="1" ht="24" customHeight="1" x14ac:dyDescent="0.2">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
      <c r="A4947" s="285"/>
      <c r="B4947" s="94"/>
      <c r="D4947" s="94"/>
      <c r="E4947" s="95"/>
      <c r="F4947" s="268" t="s">
        <v>33</v>
      </c>
      <c r="G4947" s="283">
        <f>SUBTOTAL(9,G4938:G4946)</f>
        <v>0</v>
      </c>
    </row>
    <row r="4948" spans="1:123" ht="24" customHeight="1" x14ac:dyDescent="0.2">
      <c r="A4948" s="286"/>
      <c r="B4948" s="94"/>
      <c r="D4948" s="94"/>
      <c r="E4948" s="95"/>
      <c r="G4948" s="284"/>
    </row>
    <row r="4949" spans="1:123" ht="24" customHeight="1" x14ac:dyDescent="0.2">
      <c r="A4949" s="287" t="str">
        <f>B4907</f>
        <v>11.2.20</v>
      </c>
      <c r="B4949" s="288" t="str">
        <f>C4907</f>
        <v xml:space="preserve">Gabinete metálico de embutir 32/40 módulos                         </v>
      </c>
      <c r="C4949" s="101"/>
      <c r="D4949" s="101" t="s">
        <v>34</v>
      </c>
      <c r="E4949" s="102"/>
      <c r="F4949" s="290" t="s">
        <v>35</v>
      </c>
      <c r="G4949" s="289">
        <f>SUBTOTAL(9,G4912:G4948)</f>
        <v>0</v>
      </c>
    </row>
    <row r="4951" spans="1:123" ht="24" customHeight="1" x14ac:dyDescent="0.2">
      <c r="A4951" s="269" t="s">
        <v>37</v>
      </c>
      <c r="B4951" s="270"/>
      <c r="C4951" s="270"/>
      <c r="D4951" s="270"/>
      <c r="E4951" s="270"/>
      <c r="F4951" s="270"/>
      <c r="G4951" s="271"/>
    </row>
    <row r="4952" spans="1:123" ht="24" customHeight="1" x14ac:dyDescent="0.2">
      <c r="A4952" s="272" t="s">
        <v>602</v>
      </c>
      <c r="B4952" s="90" t="str">
        <f>Comitente</f>
        <v>SUBSECRETARIA DE ARQUITECTURA</v>
      </c>
      <c r="C4952" s="86"/>
      <c r="D4952" s="91"/>
      <c r="E4952" s="91"/>
      <c r="F4952" s="92"/>
      <c r="G4952" s="273"/>
    </row>
    <row r="4953" spans="1:123" ht="24" customHeight="1" x14ac:dyDescent="0.2">
      <c r="A4953" s="272" t="s">
        <v>603</v>
      </c>
      <c r="B4953" s="90">
        <f>Contratista</f>
        <v>0</v>
      </c>
      <c r="C4953" s="87"/>
      <c r="D4953" s="87"/>
      <c r="E4953" s="87"/>
      <c r="F4953" s="93"/>
      <c r="G4953" s="274"/>
    </row>
    <row r="4954" spans="1:123" ht="24" customHeight="1" x14ac:dyDescent="0.2">
      <c r="A4954" s="272" t="s">
        <v>24</v>
      </c>
      <c r="B4954" s="90" t="str">
        <f>Obra</f>
        <v>ESCUELA SECUNDARIA ULLUM</v>
      </c>
      <c r="C4954" s="87"/>
      <c r="D4954" s="87"/>
      <c r="E4954" s="87"/>
      <c r="F4954" s="93" t="s">
        <v>38</v>
      </c>
      <c r="G4954" s="275">
        <f>Fecha_Base</f>
        <v>0</v>
      </c>
    </row>
    <row r="4955" spans="1:123" ht="24" customHeight="1" x14ac:dyDescent="0.2">
      <c r="A4955" s="276" t="s">
        <v>601</v>
      </c>
      <c r="B4955" s="88" t="str">
        <f>Ubicación</f>
        <v>ULLUM - SAN JUAN</v>
      </c>
      <c r="C4955" s="88"/>
      <c r="D4955" s="94"/>
      <c r="E4955" s="95"/>
      <c r="G4955" s="277"/>
    </row>
    <row r="4956" spans="1:123" ht="24" customHeight="1" x14ac:dyDescent="0.2">
      <c r="A4956" s="276" t="s">
        <v>39</v>
      </c>
      <c r="B4956" s="97">
        <f>IFERROR(VALUE(LEFT(B4957,FIND(".",B4957)-1)),"")</f>
        <v>11</v>
      </c>
      <c r="C4956" s="89" t="str">
        <f>IFERROR(VLOOKUP(B4956,Tabla_CyP,2,FALSE),"")</f>
        <v xml:space="preserve"> INSTALACIÓN ELÉCTRICA</v>
      </c>
      <c r="E4956" s="95"/>
      <c r="G4956" s="277"/>
    </row>
    <row r="4957" spans="1:123" ht="24" customHeight="1" x14ac:dyDescent="0.2">
      <c r="A4957" s="276" t="s">
        <v>25</v>
      </c>
      <c r="B4957" s="98" t="str">
        <f>IFERROR(VLOOKUP(COUNTIF($A$1:A4957,"ANALISIS DE PRECIOS"),Tabla_NumeroItem,2,FALSE),"")</f>
        <v>11.2.21</v>
      </c>
      <c r="C4957" s="89" t="str">
        <f>IFERROR(VLOOKUP(B4957,Tabla_CyP,2,FALSE),"")</f>
        <v xml:space="preserve">Jabalinas 15x1500 tipo Cooperwel </v>
      </c>
      <c r="D4957" s="94"/>
      <c r="E4957" s="95"/>
      <c r="F4957" s="93" t="s">
        <v>26</v>
      </c>
      <c r="G4957" s="278" t="str">
        <f>IFERROR(VLOOKUP(B4957,Tabla_CyP,4,FALSE),"")</f>
        <v>Un</v>
      </c>
    </row>
    <row r="4958" spans="1:123" ht="24" customHeight="1" x14ac:dyDescent="0.2">
      <c r="A4958" s="276"/>
      <c r="B4958" s="88"/>
      <c r="D4958" s="94"/>
      <c r="E4958" s="95"/>
      <c r="G4958" s="277"/>
    </row>
    <row r="4959" spans="1:123" ht="24" customHeight="1" x14ac:dyDescent="0.2">
      <c r="A4959" s="331" t="s">
        <v>507</v>
      </c>
      <c r="B4959" s="332"/>
      <c r="C4959" s="333" t="s">
        <v>0</v>
      </c>
      <c r="D4959" s="333" t="s">
        <v>27</v>
      </c>
      <c r="E4959" s="335" t="s">
        <v>28</v>
      </c>
      <c r="F4959" s="337" t="s">
        <v>29</v>
      </c>
      <c r="G4959" s="337" t="s">
        <v>30</v>
      </c>
    </row>
    <row r="4960" spans="1:123" s="94" customFormat="1" ht="24" customHeight="1" x14ac:dyDescent="0.2">
      <c r="A4960" s="99" t="s">
        <v>508</v>
      </c>
      <c r="B4960" s="99" t="s">
        <v>509</v>
      </c>
      <c r="C4960" s="334"/>
      <c r="D4960" s="334"/>
      <c r="E4960" s="336"/>
      <c r="F4960" s="338"/>
      <c r="G4960" s="338"/>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
      <c r="A4961" s="279"/>
      <c r="B4961" s="100"/>
      <c r="C4961" s="138" t="s">
        <v>604</v>
      </c>
      <c r="D4961" s="101"/>
      <c r="E4961" s="102"/>
      <c r="F4961" s="103"/>
      <c r="G4961" s="280"/>
    </row>
    <row r="4962" spans="1:7" s="224" customFormat="1" ht="24" customHeight="1" x14ac:dyDescent="0.2">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
      <c r="A4976" s="282"/>
      <c r="D4976" s="94"/>
      <c r="E4976" s="95"/>
      <c r="F4976" s="268" t="s">
        <v>31</v>
      </c>
      <c r="G4976" s="283">
        <f>SUBTOTAL(9,G4962:G4975)</f>
        <v>0</v>
      </c>
    </row>
    <row r="4977" spans="1:7" ht="24" customHeight="1" x14ac:dyDescent="0.2">
      <c r="A4977" s="282"/>
      <c r="C4977" s="104" t="s">
        <v>605</v>
      </c>
      <c r="D4977" s="94"/>
      <c r="E4977" s="95"/>
      <c r="G4977" s="284"/>
    </row>
    <row r="4978" spans="1:7" s="224" customFormat="1" ht="24" customHeight="1" x14ac:dyDescent="0.2">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
      <c r="A4985" s="219" t="str">
        <f t="shared" si="1491"/>
        <v/>
      </c>
      <c r="B4985" s="217">
        <f t="shared" si="1492"/>
        <v>0</v>
      </c>
      <c r="C4985" s="218"/>
      <c r="D4985" s="219" t="str">
        <f t="shared" si="1493"/>
        <v/>
      </c>
      <c r="E4985" s="220"/>
      <c r="F4985" s="221">
        <f t="shared" si="1494"/>
        <v>0</v>
      </c>
      <c r="G4985" s="281">
        <f t="shared" si="1495"/>
        <v>0</v>
      </c>
    </row>
    <row r="4986" spans="1:7" ht="24" customHeight="1" x14ac:dyDescent="0.2">
      <c r="A4986" s="282"/>
      <c r="D4986" s="94"/>
      <c r="E4986" s="95"/>
      <c r="F4986" s="268" t="s">
        <v>32</v>
      </c>
      <c r="G4986" s="283">
        <f>SUBTOTAL(9,G4978:G4985)</f>
        <v>0</v>
      </c>
    </row>
    <row r="4987" spans="1:7" ht="24" customHeight="1" x14ac:dyDescent="0.2">
      <c r="A4987" s="282"/>
      <c r="C4987" s="104" t="s">
        <v>606</v>
      </c>
      <c r="D4987" s="94"/>
      <c r="E4987" s="95"/>
      <c r="G4987" s="284"/>
    </row>
    <row r="4988" spans="1:7" s="224" customFormat="1" ht="24" customHeight="1" x14ac:dyDescent="0.2">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
      <c r="A4997" s="285"/>
      <c r="B4997" s="94"/>
      <c r="D4997" s="94"/>
      <c r="E4997" s="95"/>
      <c r="F4997" s="268" t="s">
        <v>33</v>
      </c>
      <c r="G4997" s="283">
        <f>SUBTOTAL(9,G4988:G4996)</f>
        <v>0</v>
      </c>
    </row>
    <row r="4998" spans="1:7" ht="24" customHeight="1" x14ac:dyDescent="0.2">
      <c r="A4998" s="286"/>
      <c r="B4998" s="94"/>
      <c r="D4998" s="94"/>
      <c r="E4998" s="95"/>
      <c r="G4998" s="284"/>
    </row>
    <row r="4999" spans="1:7" ht="24" customHeight="1" x14ac:dyDescent="0.2">
      <c r="A4999" s="287" t="str">
        <f>B4957</f>
        <v>11.2.21</v>
      </c>
      <c r="B4999" s="288" t="str">
        <f>C4957</f>
        <v xml:space="preserve">Jabalinas 15x1500 tipo Cooperwel </v>
      </c>
      <c r="C4999" s="101"/>
      <c r="D4999" s="101" t="s">
        <v>34</v>
      </c>
      <c r="E4999" s="102"/>
      <c r="F4999" s="290" t="s">
        <v>35</v>
      </c>
      <c r="G4999" s="289">
        <f>SUBTOTAL(9,G4962:G4998)</f>
        <v>0</v>
      </c>
    </row>
    <row r="5001" spans="1:7" ht="24" customHeight="1" x14ac:dyDescent="0.2">
      <c r="A5001" s="269" t="s">
        <v>37</v>
      </c>
      <c r="B5001" s="270"/>
      <c r="C5001" s="270"/>
      <c r="D5001" s="270"/>
      <c r="E5001" s="270"/>
      <c r="F5001" s="270"/>
      <c r="G5001" s="271"/>
    </row>
    <row r="5002" spans="1:7" ht="24" customHeight="1" x14ac:dyDescent="0.2">
      <c r="A5002" s="272" t="s">
        <v>602</v>
      </c>
      <c r="B5002" s="90" t="str">
        <f>Comitente</f>
        <v>SUBSECRETARIA DE ARQUITECTURA</v>
      </c>
      <c r="C5002" s="86"/>
      <c r="D5002" s="91"/>
      <c r="E5002" s="91"/>
      <c r="F5002" s="92"/>
      <c r="G5002" s="273"/>
    </row>
    <row r="5003" spans="1:7" ht="24" customHeight="1" x14ac:dyDescent="0.2">
      <c r="A5003" s="272" t="s">
        <v>603</v>
      </c>
      <c r="B5003" s="90">
        <f>Contratista</f>
        <v>0</v>
      </c>
      <c r="C5003" s="87"/>
      <c r="D5003" s="87"/>
      <c r="E5003" s="87"/>
      <c r="F5003" s="93"/>
      <c r="G5003" s="274"/>
    </row>
    <row r="5004" spans="1:7" ht="24" customHeight="1" x14ac:dyDescent="0.2">
      <c r="A5004" s="272" t="s">
        <v>24</v>
      </c>
      <c r="B5004" s="90" t="str">
        <f>Obra</f>
        <v>ESCUELA SECUNDARIA ULLUM</v>
      </c>
      <c r="C5004" s="87"/>
      <c r="D5004" s="87"/>
      <c r="E5004" s="87"/>
      <c r="F5004" s="93" t="s">
        <v>38</v>
      </c>
      <c r="G5004" s="275">
        <f>Fecha_Base</f>
        <v>0</v>
      </c>
    </row>
    <row r="5005" spans="1:7" ht="24" customHeight="1" x14ac:dyDescent="0.2">
      <c r="A5005" s="276" t="s">
        <v>601</v>
      </c>
      <c r="B5005" s="88" t="str">
        <f>Ubicación</f>
        <v>ULLUM - SAN JUAN</v>
      </c>
      <c r="C5005" s="88"/>
      <c r="D5005" s="94"/>
      <c r="E5005" s="95"/>
      <c r="G5005" s="277"/>
    </row>
    <row r="5006" spans="1:7" ht="24" customHeight="1" x14ac:dyDescent="0.2">
      <c r="A5006" s="276" t="s">
        <v>39</v>
      </c>
      <c r="B5006" s="97">
        <f>IFERROR(VALUE(LEFT(B5007,FIND(".",B5007)-1)),"")</f>
        <v>11</v>
      </c>
      <c r="C5006" s="89" t="str">
        <f>IFERROR(VLOOKUP(B5006,Tabla_CyP,2,FALSE),"")</f>
        <v xml:space="preserve"> INSTALACIÓN ELÉCTRICA</v>
      </c>
      <c r="E5006" s="95"/>
      <c r="G5006" s="277"/>
    </row>
    <row r="5007" spans="1:7" ht="24" customHeight="1" x14ac:dyDescent="0.2">
      <c r="A5007" s="276" t="s">
        <v>25</v>
      </c>
      <c r="B5007" s="98" t="str">
        <f>IFERROR(VLOOKUP(COUNTIF($A$1:A5007,"ANALISIS DE PRECIOS"),Tabla_NumeroItem,2,FALSE),"")</f>
        <v>11.2.22</v>
      </c>
      <c r="C5007" s="89" t="str">
        <f>IFERROR(VLOOKUP(B5007,Tabla_CyP,2,FALSE),"")</f>
        <v>Prensa cable p/jabalina</v>
      </c>
      <c r="D5007" s="94"/>
      <c r="E5007" s="95"/>
      <c r="F5007" s="93" t="s">
        <v>26</v>
      </c>
      <c r="G5007" s="278" t="str">
        <f>IFERROR(VLOOKUP(B5007,Tabla_CyP,4,FALSE),"")</f>
        <v>Un</v>
      </c>
    </row>
    <row r="5008" spans="1:7" ht="24" customHeight="1" x14ac:dyDescent="0.2">
      <c r="A5008" s="276"/>
      <c r="B5008" s="88"/>
      <c r="D5008" s="94"/>
      <c r="E5008" s="95"/>
      <c r="G5008" s="277"/>
    </row>
    <row r="5009" spans="1:123" ht="24" customHeight="1" x14ac:dyDescent="0.2">
      <c r="A5009" s="331" t="s">
        <v>507</v>
      </c>
      <c r="B5009" s="332"/>
      <c r="C5009" s="333" t="s">
        <v>0</v>
      </c>
      <c r="D5009" s="333" t="s">
        <v>27</v>
      </c>
      <c r="E5009" s="335" t="s">
        <v>28</v>
      </c>
      <c r="F5009" s="337" t="s">
        <v>29</v>
      </c>
      <c r="G5009" s="337" t="s">
        <v>30</v>
      </c>
    </row>
    <row r="5010" spans="1:123" s="94" customFormat="1" ht="24" customHeight="1" x14ac:dyDescent="0.2">
      <c r="A5010" s="99" t="s">
        <v>508</v>
      </c>
      <c r="B5010" s="99" t="s">
        <v>509</v>
      </c>
      <c r="C5010" s="334"/>
      <c r="D5010" s="334"/>
      <c r="E5010" s="336"/>
      <c r="F5010" s="338"/>
      <c r="G5010" s="338"/>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
      <c r="A5011" s="279"/>
      <c r="B5011" s="100"/>
      <c r="C5011" s="138" t="s">
        <v>604</v>
      </c>
      <c r="D5011" s="101"/>
      <c r="E5011" s="102"/>
      <c r="F5011" s="103"/>
      <c r="G5011" s="280"/>
    </row>
    <row r="5012" spans="1:123" s="224" customFormat="1" ht="24" customHeight="1" x14ac:dyDescent="0.2">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
      <c r="A5026" s="282"/>
      <c r="D5026" s="94"/>
      <c r="E5026" s="95"/>
      <c r="F5026" s="268" t="s">
        <v>31</v>
      </c>
      <c r="G5026" s="283">
        <f>SUBTOTAL(9,G5012:G5025)</f>
        <v>0</v>
      </c>
    </row>
    <row r="5027" spans="1:7" ht="24" customHeight="1" x14ac:dyDescent="0.2">
      <c r="A5027" s="282"/>
      <c r="C5027" s="104" t="s">
        <v>605</v>
      </c>
      <c r="D5027" s="94"/>
      <c r="E5027" s="95"/>
      <c r="G5027" s="284"/>
    </row>
    <row r="5028" spans="1:7" s="224" customFormat="1" ht="24" customHeight="1" x14ac:dyDescent="0.2">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
      <c r="A5035" s="219" t="str">
        <f t="shared" si="1506"/>
        <v/>
      </c>
      <c r="B5035" s="217">
        <f t="shared" si="1507"/>
        <v>0</v>
      </c>
      <c r="C5035" s="218"/>
      <c r="D5035" s="219" t="str">
        <f t="shared" si="1508"/>
        <v/>
      </c>
      <c r="E5035" s="220"/>
      <c r="F5035" s="221">
        <f t="shared" si="1509"/>
        <v>0</v>
      </c>
      <c r="G5035" s="281">
        <f t="shared" si="1510"/>
        <v>0</v>
      </c>
    </row>
    <row r="5036" spans="1:7" ht="24" customHeight="1" x14ac:dyDescent="0.2">
      <c r="A5036" s="282"/>
      <c r="D5036" s="94"/>
      <c r="E5036" s="95"/>
      <c r="F5036" s="268" t="s">
        <v>32</v>
      </c>
      <c r="G5036" s="283">
        <f>SUBTOTAL(9,G5028:G5035)</f>
        <v>0</v>
      </c>
    </row>
    <row r="5037" spans="1:7" ht="24" customHeight="1" x14ac:dyDescent="0.2">
      <c r="A5037" s="282"/>
      <c r="C5037" s="104" t="s">
        <v>606</v>
      </c>
      <c r="D5037" s="94"/>
      <c r="E5037" s="95"/>
      <c r="G5037" s="284"/>
    </row>
    <row r="5038" spans="1:7" s="224" customFormat="1" ht="24" customHeight="1" x14ac:dyDescent="0.2">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
      <c r="A5047" s="285"/>
      <c r="B5047" s="94"/>
      <c r="D5047" s="94"/>
      <c r="E5047" s="95"/>
      <c r="F5047" s="268" t="s">
        <v>33</v>
      </c>
      <c r="G5047" s="283">
        <f>SUBTOTAL(9,G5038:G5046)</f>
        <v>0</v>
      </c>
    </row>
    <row r="5048" spans="1:7" ht="24" customHeight="1" x14ac:dyDescent="0.2">
      <c r="A5048" s="286"/>
      <c r="B5048" s="94"/>
      <c r="D5048" s="94"/>
      <c r="E5048" s="95"/>
      <c r="G5048" s="284"/>
    </row>
    <row r="5049" spans="1:7" ht="24" customHeight="1" x14ac:dyDescent="0.2">
      <c r="A5049" s="287" t="str">
        <f>B5007</f>
        <v>11.2.22</v>
      </c>
      <c r="B5049" s="288" t="str">
        <f>C5007</f>
        <v>Prensa cable p/jabalina</v>
      </c>
      <c r="C5049" s="101"/>
      <c r="D5049" s="101" t="s">
        <v>34</v>
      </c>
      <c r="E5049" s="102"/>
      <c r="F5049" s="290" t="s">
        <v>35</v>
      </c>
      <c r="G5049" s="289">
        <f>SUBTOTAL(9,G5012:G5048)</f>
        <v>0</v>
      </c>
    </row>
    <row r="5051" spans="1:7" ht="24" customHeight="1" x14ac:dyDescent="0.2">
      <c r="A5051" s="269" t="s">
        <v>37</v>
      </c>
      <c r="B5051" s="270"/>
      <c r="C5051" s="270"/>
      <c r="D5051" s="270"/>
      <c r="E5051" s="270"/>
      <c r="F5051" s="270"/>
      <c r="G5051" s="271"/>
    </row>
    <row r="5052" spans="1:7" ht="24" customHeight="1" x14ac:dyDescent="0.2">
      <c r="A5052" s="272" t="s">
        <v>602</v>
      </c>
      <c r="B5052" s="90" t="str">
        <f>Comitente</f>
        <v>SUBSECRETARIA DE ARQUITECTURA</v>
      </c>
      <c r="C5052" s="86"/>
      <c r="D5052" s="91"/>
      <c r="E5052" s="91"/>
      <c r="F5052" s="92"/>
      <c r="G5052" s="273"/>
    </row>
    <row r="5053" spans="1:7" ht="24" customHeight="1" x14ac:dyDescent="0.2">
      <c r="A5053" s="272" t="s">
        <v>603</v>
      </c>
      <c r="B5053" s="90">
        <f>Contratista</f>
        <v>0</v>
      </c>
      <c r="C5053" s="87"/>
      <c r="D5053" s="87"/>
      <c r="E5053" s="87"/>
      <c r="F5053" s="93"/>
      <c r="G5053" s="274"/>
    </row>
    <row r="5054" spans="1:7" ht="24" customHeight="1" x14ac:dyDescent="0.2">
      <c r="A5054" s="272" t="s">
        <v>24</v>
      </c>
      <c r="B5054" s="90" t="str">
        <f>Obra</f>
        <v>ESCUELA SECUNDARIA ULLUM</v>
      </c>
      <c r="C5054" s="87"/>
      <c r="D5054" s="87"/>
      <c r="E5054" s="87"/>
      <c r="F5054" s="93" t="s">
        <v>38</v>
      </c>
      <c r="G5054" s="275">
        <f>Fecha_Base</f>
        <v>0</v>
      </c>
    </row>
    <row r="5055" spans="1:7" ht="24" customHeight="1" x14ac:dyDescent="0.2">
      <c r="A5055" s="276" t="s">
        <v>601</v>
      </c>
      <c r="B5055" s="88" t="str">
        <f>Ubicación</f>
        <v>ULLUM - SAN JUAN</v>
      </c>
      <c r="C5055" s="88"/>
      <c r="D5055" s="94"/>
      <c r="E5055" s="95"/>
      <c r="G5055" s="277"/>
    </row>
    <row r="5056" spans="1:7" ht="24" customHeight="1" x14ac:dyDescent="0.2">
      <c r="A5056" s="276" t="s">
        <v>39</v>
      </c>
      <c r="B5056" s="97">
        <f>IFERROR(VALUE(LEFT(B5057,FIND(".",B5057)-1)),"")</f>
        <v>11</v>
      </c>
      <c r="C5056" s="89" t="str">
        <f>IFERROR(VLOOKUP(B5056,Tabla_CyP,2,FALSE),"")</f>
        <v xml:space="preserve"> INSTALACIÓN ELÉCTRICA</v>
      </c>
      <c r="E5056" s="95"/>
      <c r="G5056" s="277"/>
    </row>
    <row r="5057" spans="1:123" ht="24" customHeight="1" x14ac:dyDescent="0.2">
      <c r="A5057" s="276" t="s">
        <v>25</v>
      </c>
      <c r="B5057" s="98" t="str">
        <f>IFERROR(VLOOKUP(COUNTIF($A$1:A5057,"ANALISIS DE PRECIOS"),Tabla_NumeroItem,2,FALSE),"")</f>
        <v>11.2.23</v>
      </c>
      <c r="C5057" s="89" t="str">
        <f>IFERROR(VLOOKUP(B5057,Tabla_CyP,2,FALSE),"")</f>
        <v>Caja de Inspección Hierro fundido</v>
      </c>
      <c r="D5057" s="94"/>
      <c r="E5057" s="95"/>
      <c r="F5057" s="93" t="s">
        <v>26</v>
      </c>
      <c r="G5057" s="278" t="str">
        <f>IFERROR(VLOOKUP(B5057,Tabla_CyP,4,FALSE),"")</f>
        <v>Un</v>
      </c>
    </row>
    <row r="5058" spans="1:123" ht="24" customHeight="1" x14ac:dyDescent="0.2">
      <c r="A5058" s="276"/>
      <c r="B5058" s="88"/>
      <c r="D5058" s="94"/>
      <c r="E5058" s="95"/>
      <c r="G5058" s="277"/>
    </row>
    <row r="5059" spans="1:123" ht="24" customHeight="1" x14ac:dyDescent="0.2">
      <c r="A5059" s="331" t="s">
        <v>507</v>
      </c>
      <c r="B5059" s="332"/>
      <c r="C5059" s="333" t="s">
        <v>0</v>
      </c>
      <c r="D5059" s="333" t="s">
        <v>27</v>
      </c>
      <c r="E5059" s="335" t="s">
        <v>28</v>
      </c>
      <c r="F5059" s="337" t="s">
        <v>29</v>
      </c>
      <c r="G5059" s="337" t="s">
        <v>30</v>
      </c>
    </row>
    <row r="5060" spans="1:123" s="94" customFormat="1" ht="24" customHeight="1" x14ac:dyDescent="0.2">
      <c r="A5060" s="99" t="s">
        <v>508</v>
      </c>
      <c r="B5060" s="99" t="s">
        <v>509</v>
      </c>
      <c r="C5060" s="334"/>
      <c r="D5060" s="334"/>
      <c r="E5060" s="336"/>
      <c r="F5060" s="338"/>
      <c r="G5060" s="338"/>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
      <c r="A5061" s="279"/>
      <c r="B5061" s="100"/>
      <c r="C5061" s="138" t="s">
        <v>604</v>
      </c>
      <c r="D5061" s="101"/>
      <c r="E5061" s="102"/>
      <c r="F5061" s="103"/>
      <c r="G5061" s="280"/>
    </row>
    <row r="5062" spans="1:123" s="224" customFormat="1" ht="24" customHeight="1" x14ac:dyDescent="0.2">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
      <c r="A5076" s="282"/>
      <c r="D5076" s="94"/>
      <c r="E5076" s="95"/>
      <c r="F5076" s="268" t="s">
        <v>31</v>
      </c>
      <c r="G5076" s="283">
        <f>SUBTOTAL(9,G5062:G5075)</f>
        <v>0</v>
      </c>
    </row>
    <row r="5077" spans="1:7" ht="24" customHeight="1" x14ac:dyDescent="0.2">
      <c r="A5077" s="282"/>
      <c r="C5077" s="104" t="s">
        <v>605</v>
      </c>
      <c r="D5077" s="94"/>
      <c r="E5077" s="95"/>
      <c r="G5077" s="284"/>
    </row>
    <row r="5078" spans="1:7" s="224" customFormat="1" ht="24" customHeight="1" x14ac:dyDescent="0.2">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
      <c r="A5085" s="219" t="str">
        <f t="shared" si="1521"/>
        <v/>
      </c>
      <c r="B5085" s="217">
        <f t="shared" si="1522"/>
        <v>0</v>
      </c>
      <c r="C5085" s="218"/>
      <c r="D5085" s="219" t="str">
        <f t="shared" si="1523"/>
        <v/>
      </c>
      <c r="E5085" s="220"/>
      <c r="F5085" s="221">
        <f t="shared" si="1524"/>
        <v>0</v>
      </c>
      <c r="G5085" s="281">
        <f t="shared" si="1525"/>
        <v>0</v>
      </c>
    </row>
    <row r="5086" spans="1:7" ht="24" customHeight="1" x14ac:dyDescent="0.2">
      <c r="A5086" s="282"/>
      <c r="D5086" s="94"/>
      <c r="E5086" s="95"/>
      <c r="F5086" s="268" t="s">
        <v>32</v>
      </c>
      <c r="G5086" s="283">
        <f>SUBTOTAL(9,G5078:G5085)</f>
        <v>0</v>
      </c>
    </row>
    <row r="5087" spans="1:7" ht="24" customHeight="1" x14ac:dyDescent="0.2">
      <c r="A5087" s="282"/>
      <c r="C5087" s="104" t="s">
        <v>606</v>
      </c>
      <c r="D5087" s="94"/>
      <c r="E5087" s="95"/>
      <c r="G5087" s="284"/>
    </row>
    <row r="5088" spans="1:7" s="224" customFormat="1" ht="24" customHeight="1" x14ac:dyDescent="0.2">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
      <c r="A5097" s="285"/>
      <c r="B5097" s="94"/>
      <c r="D5097" s="94"/>
      <c r="E5097" s="95"/>
      <c r="F5097" s="268" t="s">
        <v>33</v>
      </c>
      <c r="G5097" s="283">
        <f>SUBTOTAL(9,G5088:G5096)</f>
        <v>0</v>
      </c>
    </row>
    <row r="5098" spans="1:7" ht="24" customHeight="1" x14ac:dyDescent="0.2">
      <c r="A5098" s="286"/>
      <c r="B5098" s="94"/>
      <c r="D5098" s="94"/>
      <c r="E5098" s="95"/>
      <c r="G5098" s="284"/>
    </row>
    <row r="5099" spans="1:7" ht="24" customHeight="1" x14ac:dyDescent="0.2">
      <c r="A5099" s="287" t="str">
        <f>B5057</f>
        <v>11.2.23</v>
      </c>
      <c r="B5099" s="288" t="str">
        <f>C5057</f>
        <v>Caja de Inspección Hierro fundido</v>
      </c>
      <c r="C5099" s="101"/>
      <c r="D5099" s="101" t="s">
        <v>34</v>
      </c>
      <c r="E5099" s="102"/>
      <c r="F5099" s="290" t="s">
        <v>35</v>
      </c>
      <c r="G5099" s="289">
        <f>SUBTOTAL(9,G5062:G5098)</f>
        <v>0</v>
      </c>
    </row>
    <row r="5101" spans="1:7" ht="24" customHeight="1" x14ac:dyDescent="0.2">
      <c r="A5101" s="269" t="s">
        <v>37</v>
      </c>
      <c r="B5101" s="270"/>
      <c r="C5101" s="270"/>
      <c r="D5101" s="270"/>
      <c r="E5101" s="270"/>
      <c r="F5101" s="270"/>
      <c r="G5101" s="271"/>
    </row>
    <row r="5102" spans="1:7" ht="24" customHeight="1" x14ac:dyDescent="0.2">
      <c r="A5102" s="272" t="s">
        <v>602</v>
      </c>
      <c r="B5102" s="90" t="str">
        <f>Comitente</f>
        <v>SUBSECRETARIA DE ARQUITECTURA</v>
      </c>
      <c r="C5102" s="86"/>
      <c r="D5102" s="91"/>
      <c r="E5102" s="91"/>
      <c r="F5102" s="92"/>
      <c r="G5102" s="273"/>
    </row>
    <row r="5103" spans="1:7" ht="24" customHeight="1" x14ac:dyDescent="0.2">
      <c r="A5103" s="272" t="s">
        <v>603</v>
      </c>
      <c r="B5103" s="90">
        <f>Contratista</f>
        <v>0</v>
      </c>
      <c r="C5103" s="87"/>
      <c r="D5103" s="87"/>
      <c r="E5103" s="87"/>
      <c r="F5103" s="93"/>
      <c r="G5103" s="274"/>
    </row>
    <row r="5104" spans="1:7" ht="24" customHeight="1" x14ac:dyDescent="0.2">
      <c r="A5104" s="272" t="s">
        <v>24</v>
      </c>
      <c r="B5104" s="90" t="str">
        <f>Obra</f>
        <v>ESCUELA SECUNDARIA ULLUM</v>
      </c>
      <c r="C5104" s="87"/>
      <c r="D5104" s="87"/>
      <c r="E5104" s="87"/>
      <c r="F5104" s="93" t="s">
        <v>38</v>
      </c>
      <c r="G5104" s="275">
        <f>Fecha_Base</f>
        <v>0</v>
      </c>
    </row>
    <row r="5105" spans="1:123" ht="24" customHeight="1" x14ac:dyDescent="0.2">
      <c r="A5105" s="276" t="s">
        <v>601</v>
      </c>
      <c r="B5105" s="88" t="str">
        <f>Ubicación</f>
        <v>ULLUM - SAN JUAN</v>
      </c>
      <c r="C5105" s="88"/>
      <c r="D5105" s="94"/>
      <c r="E5105" s="95"/>
      <c r="G5105" s="277"/>
    </row>
    <row r="5106" spans="1:123" ht="24" customHeight="1" x14ac:dyDescent="0.2">
      <c r="A5106" s="276" t="s">
        <v>39</v>
      </c>
      <c r="B5106" s="97">
        <f>IFERROR(VALUE(LEFT(B5107,FIND(".",B5107)-1)),"")</f>
        <v>11</v>
      </c>
      <c r="C5106" s="89" t="str">
        <f>IFERROR(VLOOKUP(B5106,Tabla_CyP,2,FALSE),"")</f>
        <v xml:space="preserve"> INSTALACIÓN ELÉCTRICA</v>
      </c>
      <c r="E5106" s="95"/>
      <c r="G5106" s="277"/>
    </row>
    <row r="5107" spans="1:123" ht="24" customHeight="1" x14ac:dyDescent="0.2">
      <c r="A5107" s="276" t="s">
        <v>25</v>
      </c>
      <c r="B5107" s="98" t="str">
        <f>IFERROR(VLOOKUP(COUNTIF($A$1:A5107,"ANALISIS DE PRECIOS"),Tabla_NumeroItem,2,FALSE),"")</f>
        <v>11.2.24</v>
      </c>
      <c r="C5107" s="89" t="str">
        <f>IFERROR(VLOOKUP(B5107,Tabla_CyP,2,FALSE),"")</f>
        <v xml:space="preserve">Cable Cu desnudo 25 mm2 </v>
      </c>
      <c r="D5107" s="94"/>
      <c r="E5107" s="95"/>
      <c r="F5107" s="93" t="s">
        <v>26</v>
      </c>
      <c r="G5107" s="278" t="str">
        <f>IFERROR(VLOOKUP(B5107,Tabla_CyP,4,FALSE),"")</f>
        <v>m</v>
      </c>
    </row>
    <row r="5108" spans="1:123" ht="24" customHeight="1" x14ac:dyDescent="0.2">
      <c r="A5108" s="276"/>
      <c r="B5108" s="88"/>
      <c r="D5108" s="94"/>
      <c r="E5108" s="95"/>
      <c r="G5108" s="277"/>
    </row>
    <row r="5109" spans="1:123" ht="24" customHeight="1" x14ac:dyDescent="0.2">
      <c r="A5109" s="331" t="s">
        <v>507</v>
      </c>
      <c r="B5109" s="332"/>
      <c r="C5109" s="333" t="s">
        <v>0</v>
      </c>
      <c r="D5109" s="333" t="s">
        <v>27</v>
      </c>
      <c r="E5109" s="335" t="s">
        <v>28</v>
      </c>
      <c r="F5109" s="337" t="s">
        <v>29</v>
      </c>
      <c r="G5109" s="337" t="s">
        <v>30</v>
      </c>
    </row>
    <row r="5110" spans="1:123" s="94" customFormat="1" ht="24" customHeight="1" x14ac:dyDescent="0.2">
      <c r="A5110" s="99" t="s">
        <v>508</v>
      </c>
      <c r="B5110" s="99" t="s">
        <v>509</v>
      </c>
      <c r="C5110" s="334"/>
      <c r="D5110" s="334"/>
      <c r="E5110" s="336"/>
      <c r="F5110" s="338"/>
      <c r="G5110" s="338"/>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
      <c r="A5111" s="279"/>
      <c r="B5111" s="100"/>
      <c r="C5111" s="138" t="s">
        <v>604</v>
      </c>
      <c r="D5111" s="101"/>
      <c r="E5111" s="102"/>
      <c r="F5111" s="103"/>
      <c r="G5111" s="280"/>
    </row>
    <row r="5112" spans="1:123" s="224" customFormat="1" ht="24" customHeight="1" x14ac:dyDescent="0.2">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
      <c r="A5126" s="282"/>
      <c r="D5126" s="94"/>
      <c r="E5126" s="95"/>
      <c r="F5126" s="268" t="s">
        <v>31</v>
      </c>
      <c r="G5126" s="283">
        <f>SUBTOTAL(9,G5112:G5125)</f>
        <v>0</v>
      </c>
    </row>
    <row r="5127" spans="1:7" ht="24" customHeight="1" x14ac:dyDescent="0.2">
      <c r="A5127" s="282"/>
      <c r="C5127" s="104" t="s">
        <v>605</v>
      </c>
      <c r="D5127" s="94"/>
      <c r="E5127" s="95"/>
      <c r="G5127" s="284"/>
    </row>
    <row r="5128" spans="1:7" s="224" customFormat="1" ht="24" customHeight="1" x14ac:dyDescent="0.2">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
      <c r="A5135" s="219" t="str">
        <f t="shared" si="1536"/>
        <v/>
      </c>
      <c r="B5135" s="217">
        <f t="shared" si="1537"/>
        <v>0</v>
      </c>
      <c r="C5135" s="218"/>
      <c r="D5135" s="219" t="str">
        <f t="shared" si="1538"/>
        <v/>
      </c>
      <c r="E5135" s="220"/>
      <c r="F5135" s="221">
        <f t="shared" si="1539"/>
        <v>0</v>
      </c>
      <c r="G5135" s="281">
        <f t="shared" si="1540"/>
        <v>0</v>
      </c>
    </row>
    <row r="5136" spans="1:7" ht="24" customHeight="1" x14ac:dyDescent="0.2">
      <c r="A5136" s="282"/>
      <c r="D5136" s="94"/>
      <c r="E5136" s="95"/>
      <c r="F5136" s="268" t="s">
        <v>32</v>
      </c>
      <c r="G5136" s="283">
        <f>SUBTOTAL(9,G5128:G5135)</f>
        <v>0</v>
      </c>
    </row>
    <row r="5137" spans="1:7" ht="24" customHeight="1" x14ac:dyDescent="0.2">
      <c r="A5137" s="282"/>
      <c r="C5137" s="104" t="s">
        <v>606</v>
      </c>
      <c r="D5137" s="94"/>
      <c r="E5137" s="95"/>
      <c r="G5137" s="284"/>
    </row>
    <row r="5138" spans="1:7" s="224" customFormat="1" ht="24" customHeight="1" x14ac:dyDescent="0.2">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
      <c r="A5147" s="285"/>
      <c r="B5147" s="94"/>
      <c r="D5147" s="94"/>
      <c r="E5147" s="95"/>
      <c r="F5147" s="268" t="s">
        <v>33</v>
      </c>
      <c r="G5147" s="283">
        <f>SUBTOTAL(9,G5138:G5146)</f>
        <v>0</v>
      </c>
    </row>
    <row r="5148" spans="1:7" ht="24" customHeight="1" x14ac:dyDescent="0.2">
      <c r="A5148" s="286"/>
      <c r="B5148" s="94"/>
      <c r="D5148" s="94"/>
      <c r="E5148" s="95"/>
      <c r="G5148" s="284"/>
    </row>
    <row r="5149" spans="1:7" ht="24" customHeight="1" x14ac:dyDescent="0.2">
      <c r="A5149" s="287" t="str">
        <f>B5107</f>
        <v>11.2.24</v>
      </c>
      <c r="B5149" s="288" t="str">
        <f>C5107</f>
        <v xml:space="preserve">Cable Cu desnudo 25 mm2 </v>
      </c>
      <c r="C5149" s="101"/>
      <c r="D5149" s="101" t="s">
        <v>34</v>
      </c>
      <c r="E5149" s="102"/>
      <c r="F5149" s="290" t="s">
        <v>35</v>
      </c>
      <c r="G5149" s="289">
        <f>SUBTOTAL(9,G5112:G5148)</f>
        <v>0</v>
      </c>
    </row>
    <row r="5151" spans="1:7" ht="24" customHeight="1" x14ac:dyDescent="0.2">
      <c r="A5151" s="269" t="s">
        <v>37</v>
      </c>
      <c r="B5151" s="270"/>
      <c r="C5151" s="270"/>
      <c r="D5151" s="270"/>
      <c r="E5151" s="270"/>
      <c r="F5151" s="270"/>
      <c r="G5151" s="271"/>
    </row>
    <row r="5152" spans="1:7" ht="24" customHeight="1" x14ac:dyDescent="0.2">
      <c r="A5152" s="272" t="s">
        <v>602</v>
      </c>
      <c r="B5152" s="90" t="str">
        <f>Comitente</f>
        <v>SUBSECRETARIA DE ARQUITECTURA</v>
      </c>
      <c r="C5152" s="86"/>
      <c r="D5152" s="91"/>
      <c r="E5152" s="91"/>
      <c r="F5152" s="92"/>
      <c r="G5152" s="273"/>
    </row>
    <row r="5153" spans="1:123" ht="24" customHeight="1" x14ac:dyDescent="0.2">
      <c r="A5153" s="272" t="s">
        <v>603</v>
      </c>
      <c r="B5153" s="90">
        <f>Contratista</f>
        <v>0</v>
      </c>
      <c r="C5153" s="87"/>
      <c r="D5153" s="87"/>
      <c r="E5153" s="87"/>
      <c r="F5153" s="93"/>
      <c r="G5153" s="274"/>
    </row>
    <row r="5154" spans="1:123" ht="24" customHeight="1" x14ac:dyDescent="0.2">
      <c r="A5154" s="272" t="s">
        <v>24</v>
      </c>
      <c r="B5154" s="90" t="str">
        <f>Obra</f>
        <v>ESCUELA SECUNDARIA ULLUM</v>
      </c>
      <c r="C5154" s="87"/>
      <c r="D5154" s="87"/>
      <c r="E5154" s="87"/>
      <c r="F5154" s="93" t="s">
        <v>38</v>
      </c>
      <c r="G5154" s="275">
        <f>Fecha_Base</f>
        <v>0</v>
      </c>
    </row>
    <row r="5155" spans="1:123" ht="24" customHeight="1" x14ac:dyDescent="0.2">
      <c r="A5155" s="276" t="s">
        <v>601</v>
      </c>
      <c r="B5155" s="88" t="str">
        <f>Ubicación</f>
        <v>ULLUM - SAN JUAN</v>
      </c>
      <c r="C5155" s="88"/>
      <c r="D5155" s="94"/>
      <c r="E5155" s="95"/>
      <c r="G5155" s="277"/>
    </row>
    <row r="5156" spans="1:123" ht="24" customHeight="1" x14ac:dyDescent="0.2">
      <c r="A5156" s="276" t="s">
        <v>39</v>
      </c>
      <c r="B5156" s="97">
        <f>IFERROR(VALUE(LEFT(B5157,FIND(".",B5157)-1)),"")</f>
        <v>11</v>
      </c>
      <c r="C5156" s="89" t="str">
        <f>IFERROR(VLOOKUP(B5156,Tabla_CyP,2,FALSE),"")</f>
        <v xml:space="preserve"> INSTALACIÓN ELÉCTRICA</v>
      </c>
      <c r="E5156" s="95"/>
      <c r="G5156" s="277"/>
    </row>
    <row r="5157" spans="1:123" ht="24" customHeight="1" x14ac:dyDescent="0.2">
      <c r="A5157" s="276" t="s">
        <v>25</v>
      </c>
      <c r="B5157" s="98" t="str">
        <f>IFERROR(VLOOKUP(COUNTIF($A$1:A5157,"ANALISIS DE PRECIOS"),Tabla_NumeroItem,2,FALSE),"")</f>
        <v>11.2.25</v>
      </c>
      <c r="C5157" s="89" t="str">
        <f>IFERROR(VLOOKUP(B5157,Tabla_CyP,2,FALSE),"")</f>
        <v>Cable Cu antillama 1,5 mm2  Pirelli</v>
      </c>
      <c r="D5157" s="94"/>
      <c r="E5157" s="95"/>
      <c r="F5157" s="93" t="s">
        <v>26</v>
      </c>
      <c r="G5157" s="278" t="str">
        <f>IFERROR(VLOOKUP(B5157,Tabla_CyP,4,FALSE),"")</f>
        <v>m</v>
      </c>
    </row>
    <row r="5158" spans="1:123" ht="24" customHeight="1" x14ac:dyDescent="0.2">
      <c r="A5158" s="276"/>
      <c r="B5158" s="88"/>
      <c r="D5158" s="94"/>
      <c r="E5158" s="95"/>
      <c r="G5158" s="277"/>
    </row>
    <row r="5159" spans="1:123" ht="24" customHeight="1" x14ac:dyDescent="0.2">
      <c r="A5159" s="331" t="s">
        <v>507</v>
      </c>
      <c r="B5159" s="332"/>
      <c r="C5159" s="333" t="s">
        <v>0</v>
      </c>
      <c r="D5159" s="333" t="s">
        <v>27</v>
      </c>
      <c r="E5159" s="335" t="s">
        <v>28</v>
      </c>
      <c r="F5159" s="337" t="s">
        <v>29</v>
      </c>
      <c r="G5159" s="337" t="s">
        <v>30</v>
      </c>
    </row>
    <row r="5160" spans="1:123" s="94" customFormat="1" ht="24" customHeight="1" x14ac:dyDescent="0.2">
      <c r="A5160" s="99" t="s">
        <v>508</v>
      </c>
      <c r="B5160" s="99" t="s">
        <v>509</v>
      </c>
      <c r="C5160" s="334"/>
      <c r="D5160" s="334"/>
      <c r="E5160" s="336"/>
      <c r="F5160" s="338"/>
      <c r="G5160" s="338"/>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
      <c r="A5161" s="279"/>
      <c r="B5161" s="100"/>
      <c r="C5161" s="138" t="s">
        <v>604</v>
      </c>
      <c r="D5161" s="101"/>
      <c r="E5161" s="102"/>
      <c r="F5161" s="103"/>
      <c r="G5161" s="280"/>
    </row>
    <row r="5162" spans="1:123" s="224" customFormat="1" ht="24" customHeight="1" x14ac:dyDescent="0.2">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
      <c r="A5176" s="282"/>
      <c r="D5176" s="94"/>
      <c r="E5176" s="95"/>
      <c r="F5176" s="268" t="s">
        <v>31</v>
      </c>
      <c r="G5176" s="283">
        <f>SUBTOTAL(9,G5162:G5175)</f>
        <v>0</v>
      </c>
    </row>
    <row r="5177" spans="1:7" ht="24" customHeight="1" x14ac:dyDescent="0.2">
      <c r="A5177" s="282"/>
      <c r="C5177" s="104" t="s">
        <v>605</v>
      </c>
      <c r="D5177" s="94"/>
      <c r="E5177" s="95"/>
      <c r="G5177" s="284"/>
    </row>
    <row r="5178" spans="1:7" s="224" customFormat="1" ht="24" customHeight="1" x14ac:dyDescent="0.2">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
      <c r="A5185" s="219" t="str">
        <f t="shared" si="1551"/>
        <v/>
      </c>
      <c r="B5185" s="217">
        <f t="shared" si="1552"/>
        <v>0</v>
      </c>
      <c r="C5185" s="218"/>
      <c r="D5185" s="219" t="str">
        <f t="shared" si="1553"/>
        <v/>
      </c>
      <c r="E5185" s="220"/>
      <c r="F5185" s="221">
        <f t="shared" si="1554"/>
        <v>0</v>
      </c>
      <c r="G5185" s="281">
        <f t="shared" si="1555"/>
        <v>0</v>
      </c>
    </row>
    <row r="5186" spans="1:7" ht="24" customHeight="1" x14ac:dyDescent="0.2">
      <c r="A5186" s="282"/>
      <c r="D5186" s="94"/>
      <c r="E5186" s="95"/>
      <c r="F5186" s="268" t="s">
        <v>32</v>
      </c>
      <c r="G5186" s="283">
        <f>SUBTOTAL(9,G5178:G5185)</f>
        <v>0</v>
      </c>
    </row>
    <row r="5187" spans="1:7" ht="24" customHeight="1" x14ac:dyDescent="0.2">
      <c r="A5187" s="282"/>
      <c r="C5187" s="104" t="s">
        <v>606</v>
      </c>
      <c r="D5187" s="94"/>
      <c r="E5187" s="95"/>
      <c r="G5187" s="284"/>
    </row>
    <row r="5188" spans="1:7" s="224" customFormat="1" ht="24" customHeight="1" x14ac:dyDescent="0.2">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
      <c r="A5197" s="285"/>
      <c r="B5197" s="94"/>
      <c r="D5197" s="94"/>
      <c r="E5197" s="95"/>
      <c r="F5197" s="268" t="s">
        <v>33</v>
      </c>
      <c r="G5197" s="283">
        <f>SUBTOTAL(9,G5188:G5196)</f>
        <v>0</v>
      </c>
    </row>
    <row r="5198" spans="1:7" ht="24" customHeight="1" x14ac:dyDescent="0.2">
      <c r="A5198" s="286"/>
      <c r="B5198" s="94"/>
      <c r="D5198" s="94"/>
      <c r="E5198" s="95"/>
      <c r="G5198" s="284"/>
    </row>
    <row r="5199" spans="1:7" ht="24" customHeight="1" x14ac:dyDescent="0.2">
      <c r="A5199" s="287" t="str">
        <f>B5157</f>
        <v>11.2.25</v>
      </c>
      <c r="B5199" s="288" t="str">
        <f>C5157</f>
        <v>Cable Cu antillama 1,5 mm2  Pirelli</v>
      </c>
      <c r="C5199" s="101"/>
      <c r="D5199" s="101" t="s">
        <v>34</v>
      </c>
      <c r="E5199" s="102"/>
      <c r="F5199" s="290" t="s">
        <v>35</v>
      </c>
      <c r="G5199" s="289">
        <f>SUBTOTAL(9,G5162:G5198)</f>
        <v>0</v>
      </c>
    </row>
    <row r="5201" spans="1:123" ht="24" customHeight="1" x14ac:dyDescent="0.2">
      <c r="A5201" s="269" t="s">
        <v>37</v>
      </c>
      <c r="B5201" s="270"/>
      <c r="C5201" s="270"/>
      <c r="D5201" s="270"/>
      <c r="E5201" s="270"/>
      <c r="F5201" s="270"/>
      <c r="G5201" s="271"/>
    </row>
    <row r="5202" spans="1:123" ht="24" customHeight="1" x14ac:dyDescent="0.2">
      <c r="A5202" s="272" t="s">
        <v>602</v>
      </c>
      <c r="B5202" s="90" t="str">
        <f>Comitente</f>
        <v>SUBSECRETARIA DE ARQUITECTURA</v>
      </c>
      <c r="C5202" s="86"/>
      <c r="D5202" s="91"/>
      <c r="E5202" s="91"/>
      <c r="F5202" s="92"/>
      <c r="G5202" s="273"/>
    </row>
    <row r="5203" spans="1:123" ht="24" customHeight="1" x14ac:dyDescent="0.2">
      <c r="A5203" s="272" t="s">
        <v>603</v>
      </c>
      <c r="B5203" s="90">
        <f>Contratista</f>
        <v>0</v>
      </c>
      <c r="C5203" s="87"/>
      <c r="D5203" s="87"/>
      <c r="E5203" s="87"/>
      <c r="F5203" s="93"/>
      <c r="G5203" s="274"/>
    </row>
    <row r="5204" spans="1:123" ht="24" customHeight="1" x14ac:dyDescent="0.2">
      <c r="A5204" s="272" t="s">
        <v>24</v>
      </c>
      <c r="B5204" s="90" t="str">
        <f>Obra</f>
        <v>ESCUELA SECUNDARIA ULLUM</v>
      </c>
      <c r="C5204" s="87"/>
      <c r="D5204" s="87"/>
      <c r="E5204" s="87"/>
      <c r="F5204" s="93" t="s">
        <v>38</v>
      </c>
      <c r="G5204" s="275">
        <f>Fecha_Base</f>
        <v>0</v>
      </c>
    </row>
    <row r="5205" spans="1:123" ht="24" customHeight="1" x14ac:dyDescent="0.2">
      <c r="A5205" s="276" t="s">
        <v>601</v>
      </c>
      <c r="B5205" s="88" t="str">
        <f>Ubicación</f>
        <v>ULLUM - SAN JUAN</v>
      </c>
      <c r="C5205" s="88"/>
      <c r="D5205" s="94"/>
      <c r="E5205" s="95"/>
      <c r="G5205" s="277"/>
    </row>
    <row r="5206" spans="1:123" ht="24" customHeight="1" x14ac:dyDescent="0.2">
      <c r="A5206" s="276" t="s">
        <v>39</v>
      </c>
      <c r="B5206" s="97">
        <f>IFERROR(VALUE(LEFT(B5207,FIND(".",B5207)-1)),"")</f>
        <v>11</v>
      </c>
      <c r="C5206" s="89" t="str">
        <f>IFERROR(VLOOKUP(B5206,Tabla_CyP,2,FALSE),"")</f>
        <v xml:space="preserve"> INSTALACIÓN ELÉCTRICA</v>
      </c>
      <c r="E5206" s="95"/>
      <c r="G5206" s="277"/>
    </row>
    <row r="5207" spans="1:123" ht="24" customHeight="1" x14ac:dyDescent="0.2">
      <c r="A5207" s="276" t="s">
        <v>25</v>
      </c>
      <c r="B5207" s="98" t="str">
        <f>IFERROR(VLOOKUP(COUNTIF($A$1:A5207,"ANALISIS DE PRECIOS"),Tabla_NumeroItem,2,FALSE),"")</f>
        <v>11.2.26</v>
      </c>
      <c r="C5207" s="89" t="str">
        <f>IFERROR(VLOOKUP(B5207,Tabla_CyP,2,FALSE),"")</f>
        <v>Cable Cu antillama 2,5 mm2 pirelli</v>
      </c>
      <c r="D5207" s="94"/>
      <c r="E5207" s="95"/>
      <c r="F5207" s="93" t="s">
        <v>26</v>
      </c>
      <c r="G5207" s="278" t="str">
        <f>IFERROR(VLOOKUP(B5207,Tabla_CyP,4,FALSE),"")</f>
        <v>m</v>
      </c>
    </row>
    <row r="5208" spans="1:123" ht="24" customHeight="1" x14ac:dyDescent="0.2">
      <c r="A5208" s="276"/>
      <c r="B5208" s="88"/>
      <c r="D5208" s="94"/>
      <c r="E5208" s="95"/>
      <c r="G5208" s="277"/>
    </row>
    <row r="5209" spans="1:123" ht="24" customHeight="1" x14ac:dyDescent="0.2">
      <c r="A5209" s="331" t="s">
        <v>507</v>
      </c>
      <c r="B5209" s="332"/>
      <c r="C5209" s="333" t="s">
        <v>0</v>
      </c>
      <c r="D5209" s="333" t="s">
        <v>27</v>
      </c>
      <c r="E5209" s="335" t="s">
        <v>28</v>
      </c>
      <c r="F5209" s="337" t="s">
        <v>29</v>
      </c>
      <c r="G5209" s="337" t="s">
        <v>30</v>
      </c>
    </row>
    <row r="5210" spans="1:123" s="94" customFormat="1" ht="24" customHeight="1" x14ac:dyDescent="0.2">
      <c r="A5210" s="99" t="s">
        <v>508</v>
      </c>
      <c r="B5210" s="99" t="s">
        <v>509</v>
      </c>
      <c r="C5210" s="334"/>
      <c r="D5210" s="334"/>
      <c r="E5210" s="336"/>
      <c r="F5210" s="338"/>
      <c r="G5210" s="338"/>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
      <c r="A5211" s="279"/>
      <c r="B5211" s="100"/>
      <c r="C5211" s="138" t="s">
        <v>604</v>
      </c>
      <c r="D5211" s="101"/>
      <c r="E5211" s="102"/>
      <c r="F5211" s="103"/>
      <c r="G5211" s="280"/>
    </row>
    <row r="5212" spans="1:123" s="224" customFormat="1" ht="24" customHeight="1" x14ac:dyDescent="0.2">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
      <c r="A5226" s="282"/>
      <c r="D5226" s="94"/>
      <c r="E5226" s="95"/>
      <c r="F5226" s="268" t="s">
        <v>31</v>
      </c>
      <c r="G5226" s="283">
        <f>SUBTOTAL(9,G5212:G5225)</f>
        <v>0</v>
      </c>
    </row>
    <row r="5227" spans="1:7" ht="24" customHeight="1" x14ac:dyDescent="0.2">
      <c r="A5227" s="282"/>
      <c r="C5227" s="104" t="s">
        <v>605</v>
      </c>
      <c r="D5227" s="94"/>
      <c r="E5227" s="95"/>
      <c r="G5227" s="284"/>
    </row>
    <row r="5228" spans="1:7" s="224" customFormat="1" ht="24" customHeight="1" x14ac:dyDescent="0.2">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
      <c r="A5235" s="219" t="str">
        <f t="shared" si="1566"/>
        <v/>
      </c>
      <c r="B5235" s="217">
        <f t="shared" si="1567"/>
        <v>0</v>
      </c>
      <c r="C5235" s="218"/>
      <c r="D5235" s="219" t="str">
        <f t="shared" si="1568"/>
        <v/>
      </c>
      <c r="E5235" s="220"/>
      <c r="F5235" s="221">
        <f t="shared" si="1569"/>
        <v>0</v>
      </c>
      <c r="G5235" s="281">
        <f t="shared" si="1570"/>
        <v>0</v>
      </c>
    </row>
    <row r="5236" spans="1:7" ht="24" customHeight="1" x14ac:dyDescent="0.2">
      <c r="A5236" s="282"/>
      <c r="D5236" s="94"/>
      <c r="E5236" s="95"/>
      <c r="F5236" s="268" t="s">
        <v>32</v>
      </c>
      <c r="G5236" s="283">
        <f>SUBTOTAL(9,G5228:G5235)</f>
        <v>0</v>
      </c>
    </row>
    <row r="5237" spans="1:7" ht="24" customHeight="1" x14ac:dyDescent="0.2">
      <c r="A5237" s="282"/>
      <c r="C5237" s="104" t="s">
        <v>606</v>
      </c>
      <c r="D5237" s="94"/>
      <c r="E5237" s="95"/>
      <c r="G5237" s="284"/>
    </row>
    <row r="5238" spans="1:7" s="224" customFormat="1" ht="24" customHeight="1" x14ac:dyDescent="0.2">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
      <c r="A5247" s="285"/>
      <c r="B5247" s="94"/>
      <c r="D5247" s="94"/>
      <c r="E5247" s="95"/>
      <c r="F5247" s="268" t="s">
        <v>33</v>
      </c>
      <c r="G5247" s="283">
        <f>SUBTOTAL(9,G5238:G5246)</f>
        <v>0</v>
      </c>
    </row>
    <row r="5248" spans="1:7" ht="24" customHeight="1" x14ac:dyDescent="0.2">
      <c r="A5248" s="286"/>
      <c r="B5248" s="94"/>
      <c r="D5248" s="94"/>
      <c r="E5248" s="95"/>
      <c r="G5248" s="284"/>
    </row>
    <row r="5249" spans="1:123" ht="24" customHeight="1" x14ac:dyDescent="0.2">
      <c r="A5249" s="287" t="str">
        <f>B5207</f>
        <v>11.2.26</v>
      </c>
      <c r="B5249" s="288" t="str">
        <f>C5207</f>
        <v>Cable Cu antillama 2,5 mm2 pirelli</v>
      </c>
      <c r="C5249" s="101"/>
      <c r="D5249" s="101" t="s">
        <v>34</v>
      </c>
      <c r="E5249" s="102"/>
      <c r="F5249" s="290" t="s">
        <v>35</v>
      </c>
      <c r="G5249" s="289">
        <f>SUBTOTAL(9,G5212:G5248)</f>
        <v>0</v>
      </c>
    </row>
    <row r="5251" spans="1:123" ht="24" customHeight="1" x14ac:dyDescent="0.2">
      <c r="A5251" s="269" t="s">
        <v>37</v>
      </c>
      <c r="B5251" s="270"/>
      <c r="C5251" s="270"/>
      <c r="D5251" s="270"/>
      <c r="E5251" s="270"/>
      <c r="F5251" s="270"/>
      <c r="G5251" s="271"/>
    </row>
    <row r="5252" spans="1:123" ht="24" customHeight="1" x14ac:dyDescent="0.2">
      <c r="A5252" s="272" t="s">
        <v>602</v>
      </c>
      <c r="B5252" s="90" t="str">
        <f>Comitente</f>
        <v>SUBSECRETARIA DE ARQUITECTURA</v>
      </c>
      <c r="C5252" s="86"/>
      <c r="D5252" s="91"/>
      <c r="E5252" s="91"/>
      <c r="F5252" s="92"/>
      <c r="G5252" s="273"/>
    </row>
    <row r="5253" spans="1:123" ht="24" customHeight="1" x14ac:dyDescent="0.2">
      <c r="A5253" s="272" t="s">
        <v>603</v>
      </c>
      <c r="B5253" s="90">
        <f>Contratista</f>
        <v>0</v>
      </c>
      <c r="C5253" s="87"/>
      <c r="D5253" s="87"/>
      <c r="E5253" s="87"/>
      <c r="F5253" s="93"/>
      <c r="G5253" s="274"/>
    </row>
    <row r="5254" spans="1:123" ht="24" customHeight="1" x14ac:dyDescent="0.2">
      <c r="A5254" s="272" t="s">
        <v>24</v>
      </c>
      <c r="B5254" s="90" t="str">
        <f>Obra</f>
        <v>ESCUELA SECUNDARIA ULLUM</v>
      </c>
      <c r="C5254" s="87"/>
      <c r="D5254" s="87"/>
      <c r="E5254" s="87"/>
      <c r="F5254" s="93" t="s">
        <v>38</v>
      </c>
      <c r="G5254" s="275">
        <f>Fecha_Base</f>
        <v>0</v>
      </c>
    </row>
    <row r="5255" spans="1:123" ht="24" customHeight="1" x14ac:dyDescent="0.2">
      <c r="A5255" s="276" t="s">
        <v>601</v>
      </c>
      <c r="B5255" s="88" t="str">
        <f>Ubicación</f>
        <v>ULLUM - SAN JUAN</v>
      </c>
      <c r="C5255" s="88"/>
      <c r="D5255" s="94"/>
      <c r="E5255" s="95"/>
      <c r="G5255" s="277"/>
    </row>
    <row r="5256" spans="1:123" ht="24" customHeight="1" x14ac:dyDescent="0.2">
      <c r="A5256" s="276" t="s">
        <v>39</v>
      </c>
      <c r="B5256" s="97">
        <f>IFERROR(VALUE(LEFT(B5257,FIND(".",B5257)-1)),"")</f>
        <v>11</v>
      </c>
      <c r="C5256" s="89" t="str">
        <f>IFERROR(VLOOKUP(B5256,Tabla_CyP,2,FALSE),"")</f>
        <v xml:space="preserve"> INSTALACIÓN ELÉCTRICA</v>
      </c>
      <c r="E5256" s="95"/>
      <c r="G5256" s="277"/>
    </row>
    <row r="5257" spans="1:123" ht="24" customHeight="1" x14ac:dyDescent="0.2">
      <c r="A5257" s="276" t="s">
        <v>25</v>
      </c>
      <c r="B5257" s="98" t="str">
        <f>IFERROR(VLOOKUP(COUNTIF($A$1:A5257,"ANALISIS DE PRECIOS"),Tabla_NumeroItem,2,FALSE),"")</f>
        <v>11.2.27</v>
      </c>
      <c r="C5257" s="89" t="str">
        <f>IFERROR(VLOOKUP(B5257,Tabla_CyP,2,FALSE),"")</f>
        <v>Cable Cu antillama 4 mm2  Pirelli</v>
      </c>
      <c r="D5257" s="94"/>
      <c r="E5257" s="95"/>
      <c r="F5257" s="93" t="s">
        <v>26</v>
      </c>
      <c r="G5257" s="278" t="str">
        <f>IFERROR(VLOOKUP(B5257,Tabla_CyP,4,FALSE),"")</f>
        <v>m</v>
      </c>
    </row>
    <row r="5258" spans="1:123" ht="24" customHeight="1" x14ac:dyDescent="0.2">
      <c r="A5258" s="276"/>
      <c r="B5258" s="88"/>
      <c r="D5258" s="94"/>
      <c r="E5258" s="95"/>
      <c r="G5258" s="277"/>
    </row>
    <row r="5259" spans="1:123" ht="24" customHeight="1" x14ac:dyDescent="0.2">
      <c r="A5259" s="331" t="s">
        <v>507</v>
      </c>
      <c r="B5259" s="332"/>
      <c r="C5259" s="333" t="s">
        <v>0</v>
      </c>
      <c r="D5259" s="333" t="s">
        <v>27</v>
      </c>
      <c r="E5259" s="335" t="s">
        <v>28</v>
      </c>
      <c r="F5259" s="337" t="s">
        <v>29</v>
      </c>
      <c r="G5259" s="337" t="s">
        <v>30</v>
      </c>
    </row>
    <row r="5260" spans="1:123" s="94" customFormat="1" ht="24" customHeight="1" x14ac:dyDescent="0.2">
      <c r="A5260" s="99" t="s">
        <v>508</v>
      </c>
      <c r="B5260" s="99" t="s">
        <v>509</v>
      </c>
      <c r="C5260" s="334"/>
      <c r="D5260" s="334"/>
      <c r="E5260" s="336"/>
      <c r="F5260" s="338"/>
      <c r="G5260" s="338"/>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
      <c r="A5261" s="279"/>
      <c r="B5261" s="100"/>
      <c r="C5261" s="138" t="s">
        <v>604</v>
      </c>
      <c r="D5261" s="101"/>
      <c r="E5261" s="102"/>
      <c r="F5261" s="103"/>
      <c r="G5261" s="280"/>
    </row>
    <row r="5262" spans="1:123" s="224" customFormat="1" ht="24" customHeight="1" x14ac:dyDescent="0.2">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
      <c r="A5276" s="282"/>
      <c r="D5276" s="94"/>
      <c r="E5276" s="95"/>
      <c r="F5276" s="268" t="s">
        <v>31</v>
      </c>
      <c r="G5276" s="283">
        <f>SUBTOTAL(9,G5262:G5275)</f>
        <v>0</v>
      </c>
    </row>
    <row r="5277" spans="1:7" ht="24" customHeight="1" x14ac:dyDescent="0.2">
      <c r="A5277" s="282"/>
      <c r="C5277" s="104" t="s">
        <v>605</v>
      </c>
      <c r="D5277" s="94"/>
      <c r="E5277" s="95"/>
      <c r="G5277" s="284"/>
    </row>
    <row r="5278" spans="1:7" s="224" customFormat="1" ht="24" customHeight="1" x14ac:dyDescent="0.2">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
      <c r="A5285" s="219" t="str">
        <f t="shared" si="1581"/>
        <v/>
      </c>
      <c r="B5285" s="217">
        <f t="shared" si="1582"/>
        <v>0</v>
      </c>
      <c r="C5285" s="218"/>
      <c r="D5285" s="219" t="str">
        <f t="shared" si="1583"/>
        <v/>
      </c>
      <c r="E5285" s="220"/>
      <c r="F5285" s="221">
        <f t="shared" si="1584"/>
        <v>0</v>
      </c>
      <c r="G5285" s="281">
        <f t="shared" si="1585"/>
        <v>0</v>
      </c>
    </row>
    <row r="5286" spans="1:7" ht="24" customHeight="1" x14ac:dyDescent="0.2">
      <c r="A5286" s="282"/>
      <c r="D5286" s="94"/>
      <c r="E5286" s="95"/>
      <c r="F5286" s="268" t="s">
        <v>32</v>
      </c>
      <c r="G5286" s="283">
        <f>SUBTOTAL(9,G5278:G5285)</f>
        <v>0</v>
      </c>
    </row>
    <row r="5287" spans="1:7" ht="24" customHeight="1" x14ac:dyDescent="0.2">
      <c r="A5287" s="282"/>
      <c r="C5287" s="104" t="s">
        <v>606</v>
      </c>
      <c r="D5287" s="94"/>
      <c r="E5287" s="95"/>
      <c r="G5287" s="284"/>
    </row>
    <row r="5288" spans="1:7" s="224" customFormat="1" ht="24" customHeight="1" x14ac:dyDescent="0.2">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
      <c r="A5297" s="285"/>
      <c r="B5297" s="94"/>
      <c r="D5297" s="94"/>
      <c r="E5297" s="95"/>
      <c r="F5297" s="268" t="s">
        <v>33</v>
      </c>
      <c r="G5297" s="283">
        <f>SUBTOTAL(9,G5288:G5296)</f>
        <v>0</v>
      </c>
    </row>
    <row r="5298" spans="1:123" ht="24" customHeight="1" x14ac:dyDescent="0.2">
      <c r="A5298" s="286"/>
      <c r="B5298" s="94"/>
      <c r="D5298" s="94"/>
      <c r="E5298" s="95"/>
      <c r="G5298" s="284"/>
    </row>
    <row r="5299" spans="1:123" ht="24" customHeight="1" x14ac:dyDescent="0.2">
      <c r="A5299" s="287" t="str">
        <f>B5257</f>
        <v>11.2.27</v>
      </c>
      <c r="B5299" s="288" t="str">
        <f>C5257</f>
        <v>Cable Cu antillama 4 mm2  Pirelli</v>
      </c>
      <c r="C5299" s="101"/>
      <c r="D5299" s="101" t="s">
        <v>34</v>
      </c>
      <c r="E5299" s="102"/>
      <c r="F5299" s="290" t="s">
        <v>35</v>
      </c>
      <c r="G5299" s="289">
        <f>SUBTOTAL(9,G5262:G5298)</f>
        <v>0</v>
      </c>
    </row>
    <row r="5301" spans="1:123" ht="24" customHeight="1" x14ac:dyDescent="0.2">
      <c r="A5301" s="269" t="s">
        <v>37</v>
      </c>
      <c r="B5301" s="270"/>
      <c r="C5301" s="270"/>
      <c r="D5301" s="270"/>
      <c r="E5301" s="270"/>
      <c r="F5301" s="270"/>
      <c r="G5301" s="271"/>
    </row>
    <row r="5302" spans="1:123" ht="24" customHeight="1" x14ac:dyDescent="0.2">
      <c r="A5302" s="272" t="s">
        <v>602</v>
      </c>
      <c r="B5302" s="90" t="str">
        <f>Comitente</f>
        <v>SUBSECRETARIA DE ARQUITECTURA</v>
      </c>
      <c r="C5302" s="86"/>
      <c r="D5302" s="91"/>
      <c r="E5302" s="91"/>
      <c r="F5302" s="92"/>
      <c r="G5302" s="273"/>
    </row>
    <row r="5303" spans="1:123" ht="24" customHeight="1" x14ac:dyDescent="0.2">
      <c r="A5303" s="272" t="s">
        <v>603</v>
      </c>
      <c r="B5303" s="90">
        <f>Contratista</f>
        <v>0</v>
      </c>
      <c r="C5303" s="87"/>
      <c r="D5303" s="87"/>
      <c r="E5303" s="87"/>
      <c r="F5303" s="93"/>
      <c r="G5303" s="274"/>
    </row>
    <row r="5304" spans="1:123" ht="24" customHeight="1" x14ac:dyDescent="0.2">
      <c r="A5304" s="272" t="s">
        <v>24</v>
      </c>
      <c r="B5304" s="90" t="str">
        <f>Obra</f>
        <v>ESCUELA SECUNDARIA ULLUM</v>
      </c>
      <c r="C5304" s="87"/>
      <c r="D5304" s="87"/>
      <c r="E5304" s="87"/>
      <c r="F5304" s="93" t="s">
        <v>38</v>
      </c>
      <c r="G5304" s="275">
        <f>Fecha_Base</f>
        <v>0</v>
      </c>
    </row>
    <row r="5305" spans="1:123" ht="24" customHeight="1" x14ac:dyDescent="0.2">
      <c r="A5305" s="276" t="s">
        <v>601</v>
      </c>
      <c r="B5305" s="88" t="str">
        <f>Ubicación</f>
        <v>ULLUM - SAN JUAN</v>
      </c>
      <c r="C5305" s="88"/>
      <c r="D5305" s="94"/>
      <c r="E5305" s="95"/>
      <c r="G5305" s="277"/>
    </row>
    <row r="5306" spans="1:123" ht="24" customHeight="1" x14ac:dyDescent="0.2">
      <c r="A5306" s="276" t="s">
        <v>39</v>
      </c>
      <c r="B5306" s="97">
        <f>IFERROR(VALUE(LEFT(B5307,FIND(".",B5307)-1)),"")</f>
        <v>11</v>
      </c>
      <c r="C5306" s="89" t="str">
        <f>IFERROR(VLOOKUP(B5306,Tabla_CyP,2,FALSE),"")</f>
        <v xml:space="preserve"> INSTALACIÓN ELÉCTRICA</v>
      </c>
      <c r="E5306" s="95"/>
      <c r="G5306" s="277"/>
    </row>
    <row r="5307" spans="1:123" ht="24" customHeight="1" x14ac:dyDescent="0.2">
      <c r="A5307" s="276" t="s">
        <v>25</v>
      </c>
      <c r="B5307" s="98" t="str">
        <f>IFERROR(VLOOKUP(COUNTIF($A$1:A5307,"ANALISIS DE PRECIOS"),Tabla_NumeroItem,2,FALSE),"")</f>
        <v>11.2.28</v>
      </c>
      <c r="C5307" s="89" t="str">
        <f>IFERROR(VLOOKUP(B5307,Tabla_CyP,2,FALSE),"")</f>
        <v>Cable Cu antillama 6 mm2 Pirelli</v>
      </c>
      <c r="D5307" s="94"/>
      <c r="E5307" s="95"/>
      <c r="F5307" s="93" t="s">
        <v>26</v>
      </c>
      <c r="G5307" s="278" t="str">
        <f>IFERROR(VLOOKUP(B5307,Tabla_CyP,4,FALSE),"")</f>
        <v>m</v>
      </c>
    </row>
    <row r="5308" spans="1:123" ht="24" customHeight="1" x14ac:dyDescent="0.2">
      <c r="A5308" s="276"/>
      <c r="B5308" s="88"/>
      <c r="D5308" s="94"/>
      <c r="E5308" s="95"/>
      <c r="G5308" s="277"/>
    </row>
    <row r="5309" spans="1:123" ht="24" customHeight="1" x14ac:dyDescent="0.2">
      <c r="A5309" s="331" t="s">
        <v>507</v>
      </c>
      <c r="B5309" s="332"/>
      <c r="C5309" s="333" t="s">
        <v>0</v>
      </c>
      <c r="D5309" s="333" t="s">
        <v>27</v>
      </c>
      <c r="E5309" s="335" t="s">
        <v>28</v>
      </c>
      <c r="F5309" s="337" t="s">
        <v>29</v>
      </c>
      <c r="G5309" s="337" t="s">
        <v>30</v>
      </c>
    </row>
    <row r="5310" spans="1:123" s="94" customFormat="1" ht="24" customHeight="1" x14ac:dyDescent="0.2">
      <c r="A5310" s="99" t="s">
        <v>508</v>
      </c>
      <c r="B5310" s="99" t="s">
        <v>509</v>
      </c>
      <c r="C5310" s="334"/>
      <c r="D5310" s="334"/>
      <c r="E5310" s="336"/>
      <c r="F5310" s="338"/>
      <c r="G5310" s="338"/>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
      <c r="A5311" s="279"/>
      <c r="B5311" s="100"/>
      <c r="C5311" s="138" t="s">
        <v>604</v>
      </c>
      <c r="D5311" s="101"/>
      <c r="E5311" s="102"/>
      <c r="F5311" s="103"/>
      <c r="G5311" s="280"/>
    </row>
    <row r="5312" spans="1:123" s="224" customFormat="1" ht="24" customHeight="1" x14ac:dyDescent="0.2">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
      <c r="A5326" s="282"/>
      <c r="D5326" s="94"/>
      <c r="E5326" s="95"/>
      <c r="F5326" s="268" t="s">
        <v>31</v>
      </c>
      <c r="G5326" s="283">
        <f>SUBTOTAL(9,G5312:G5325)</f>
        <v>0</v>
      </c>
    </row>
    <row r="5327" spans="1:7" ht="24" customHeight="1" x14ac:dyDescent="0.2">
      <c r="A5327" s="282"/>
      <c r="C5327" s="104" t="s">
        <v>605</v>
      </c>
      <c r="D5327" s="94"/>
      <c r="E5327" s="95"/>
      <c r="G5327" s="284"/>
    </row>
    <row r="5328" spans="1:7" s="224" customFormat="1" ht="24" customHeight="1" x14ac:dyDescent="0.2">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
      <c r="A5335" s="219" t="str">
        <f t="shared" si="1596"/>
        <v/>
      </c>
      <c r="B5335" s="217">
        <f t="shared" si="1597"/>
        <v>0</v>
      </c>
      <c r="C5335" s="218"/>
      <c r="D5335" s="219" t="str">
        <f t="shared" si="1598"/>
        <v/>
      </c>
      <c r="E5335" s="220"/>
      <c r="F5335" s="221">
        <f t="shared" si="1599"/>
        <v>0</v>
      </c>
      <c r="G5335" s="281">
        <f t="shared" si="1600"/>
        <v>0</v>
      </c>
    </row>
    <row r="5336" spans="1:7" ht="24" customHeight="1" x14ac:dyDescent="0.2">
      <c r="A5336" s="282"/>
      <c r="D5336" s="94"/>
      <c r="E5336" s="95"/>
      <c r="F5336" s="268" t="s">
        <v>32</v>
      </c>
      <c r="G5336" s="283">
        <f>SUBTOTAL(9,G5328:G5335)</f>
        <v>0</v>
      </c>
    </row>
    <row r="5337" spans="1:7" ht="24" customHeight="1" x14ac:dyDescent="0.2">
      <c r="A5337" s="282"/>
      <c r="C5337" s="104" t="s">
        <v>606</v>
      </c>
      <c r="D5337" s="94"/>
      <c r="E5337" s="95"/>
      <c r="G5337" s="284"/>
    </row>
    <row r="5338" spans="1:7" s="224" customFormat="1" ht="24" customHeight="1" x14ac:dyDescent="0.2">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
      <c r="A5347" s="285"/>
      <c r="B5347" s="94"/>
      <c r="D5347" s="94"/>
      <c r="E5347" s="95"/>
      <c r="F5347" s="268" t="s">
        <v>33</v>
      </c>
      <c r="G5347" s="283">
        <f>SUBTOTAL(9,G5338:G5346)</f>
        <v>0</v>
      </c>
    </row>
    <row r="5348" spans="1:123" ht="24" customHeight="1" x14ac:dyDescent="0.2">
      <c r="A5348" s="286"/>
      <c r="B5348" s="94"/>
      <c r="D5348" s="94"/>
      <c r="E5348" s="95"/>
      <c r="G5348" s="284"/>
    </row>
    <row r="5349" spans="1:123" ht="24" customHeight="1" x14ac:dyDescent="0.2">
      <c r="A5349" s="287" t="str">
        <f>B5307</f>
        <v>11.2.28</v>
      </c>
      <c r="B5349" s="288" t="str">
        <f>C5307</f>
        <v>Cable Cu antillama 6 mm2 Pirelli</v>
      </c>
      <c r="C5349" s="101"/>
      <c r="D5349" s="101" t="s">
        <v>34</v>
      </c>
      <c r="E5349" s="102"/>
      <c r="F5349" s="290" t="s">
        <v>35</v>
      </c>
      <c r="G5349" s="289">
        <f>SUBTOTAL(9,G5312:G5348)</f>
        <v>0</v>
      </c>
    </row>
    <row r="5351" spans="1:123" ht="24" customHeight="1" x14ac:dyDescent="0.2">
      <c r="A5351" s="269" t="s">
        <v>37</v>
      </c>
      <c r="B5351" s="270"/>
      <c r="C5351" s="270"/>
      <c r="D5351" s="270"/>
      <c r="E5351" s="270"/>
      <c r="F5351" s="270"/>
      <c r="G5351" s="271"/>
    </row>
    <row r="5352" spans="1:123" ht="24" customHeight="1" x14ac:dyDescent="0.2">
      <c r="A5352" s="272" t="s">
        <v>602</v>
      </c>
      <c r="B5352" s="90" t="str">
        <f>Comitente</f>
        <v>SUBSECRETARIA DE ARQUITECTURA</v>
      </c>
      <c r="C5352" s="86"/>
      <c r="D5352" s="91"/>
      <c r="E5352" s="91"/>
      <c r="F5352" s="92"/>
      <c r="G5352" s="273"/>
    </row>
    <row r="5353" spans="1:123" ht="24" customHeight="1" x14ac:dyDescent="0.2">
      <c r="A5353" s="272" t="s">
        <v>603</v>
      </c>
      <c r="B5353" s="90">
        <f>Contratista</f>
        <v>0</v>
      </c>
      <c r="C5353" s="87"/>
      <c r="D5353" s="87"/>
      <c r="E5353" s="87"/>
      <c r="F5353" s="93"/>
      <c r="G5353" s="274"/>
    </row>
    <row r="5354" spans="1:123" ht="24" customHeight="1" x14ac:dyDescent="0.2">
      <c r="A5354" s="272" t="s">
        <v>24</v>
      </c>
      <c r="B5354" s="90" t="str">
        <f>Obra</f>
        <v>ESCUELA SECUNDARIA ULLUM</v>
      </c>
      <c r="C5354" s="87"/>
      <c r="D5354" s="87"/>
      <c r="E5354" s="87"/>
      <c r="F5354" s="93" t="s">
        <v>38</v>
      </c>
      <c r="G5354" s="275">
        <f>Fecha_Base</f>
        <v>0</v>
      </c>
    </row>
    <row r="5355" spans="1:123" ht="24" customHeight="1" x14ac:dyDescent="0.2">
      <c r="A5355" s="276" t="s">
        <v>601</v>
      </c>
      <c r="B5355" s="88" t="str">
        <f>Ubicación</f>
        <v>ULLUM - SAN JUAN</v>
      </c>
      <c r="C5355" s="88"/>
      <c r="D5355" s="94"/>
      <c r="E5355" s="95"/>
      <c r="G5355" s="277"/>
    </row>
    <row r="5356" spans="1:123" ht="24" customHeight="1" x14ac:dyDescent="0.2">
      <c r="A5356" s="276" t="s">
        <v>39</v>
      </c>
      <c r="B5356" s="97">
        <f>IFERROR(VALUE(LEFT(B5357,FIND(".",B5357)-1)),"")</f>
        <v>11</v>
      </c>
      <c r="C5356" s="89" t="str">
        <f>IFERROR(VLOOKUP(B5356,Tabla_CyP,2,FALSE),"")</f>
        <v xml:space="preserve"> INSTALACIÓN ELÉCTRICA</v>
      </c>
      <c r="E5356" s="95"/>
      <c r="G5356" s="277"/>
    </row>
    <row r="5357" spans="1:123" ht="24" customHeight="1" x14ac:dyDescent="0.2">
      <c r="A5357" s="276" t="s">
        <v>25</v>
      </c>
      <c r="B5357" s="98" t="str">
        <f>IFERROR(VLOOKUP(COUNTIF($A$1:A5357,"ANALISIS DE PRECIOS"),Tabla_NumeroItem,2,FALSE),"")</f>
        <v>11.2.29</v>
      </c>
      <c r="C5357" s="89" t="str">
        <f>IFERROR(VLOOKUP(B5357,Tabla_CyP,2,FALSE),"")</f>
        <v>Cable Cu antillama 10 mm2 Pirelli</v>
      </c>
      <c r="D5357" s="94"/>
      <c r="E5357" s="95"/>
      <c r="F5357" s="93" t="s">
        <v>26</v>
      </c>
      <c r="G5357" s="278" t="str">
        <f>IFERROR(VLOOKUP(B5357,Tabla_CyP,4,FALSE),"")</f>
        <v>m</v>
      </c>
    </row>
    <row r="5358" spans="1:123" ht="24" customHeight="1" x14ac:dyDescent="0.2">
      <c r="A5358" s="276"/>
      <c r="B5358" s="88"/>
      <c r="D5358" s="94"/>
      <c r="E5358" s="95"/>
      <c r="G5358" s="277"/>
    </row>
    <row r="5359" spans="1:123" ht="24" customHeight="1" x14ac:dyDescent="0.2">
      <c r="A5359" s="331" t="s">
        <v>507</v>
      </c>
      <c r="B5359" s="332"/>
      <c r="C5359" s="333" t="s">
        <v>0</v>
      </c>
      <c r="D5359" s="333" t="s">
        <v>27</v>
      </c>
      <c r="E5359" s="335" t="s">
        <v>28</v>
      </c>
      <c r="F5359" s="337" t="s">
        <v>29</v>
      </c>
      <c r="G5359" s="337" t="s">
        <v>30</v>
      </c>
    </row>
    <row r="5360" spans="1:123" s="94" customFormat="1" ht="24" customHeight="1" x14ac:dyDescent="0.2">
      <c r="A5360" s="99" t="s">
        <v>508</v>
      </c>
      <c r="B5360" s="99" t="s">
        <v>509</v>
      </c>
      <c r="C5360" s="334"/>
      <c r="D5360" s="334"/>
      <c r="E5360" s="336"/>
      <c r="F5360" s="338"/>
      <c r="G5360" s="338"/>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
      <c r="A5361" s="279"/>
      <c r="B5361" s="100"/>
      <c r="C5361" s="138" t="s">
        <v>604</v>
      </c>
      <c r="D5361" s="101"/>
      <c r="E5361" s="102"/>
      <c r="F5361" s="103"/>
      <c r="G5361" s="280"/>
    </row>
    <row r="5362" spans="1:7" s="224" customFormat="1" ht="24" customHeight="1" x14ac:dyDescent="0.2">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
      <c r="A5376" s="282"/>
      <c r="D5376" s="94"/>
      <c r="E5376" s="95"/>
      <c r="F5376" s="268" t="s">
        <v>31</v>
      </c>
      <c r="G5376" s="283">
        <f>SUBTOTAL(9,G5362:G5375)</f>
        <v>0</v>
      </c>
    </row>
    <row r="5377" spans="1:7" ht="24" customHeight="1" x14ac:dyDescent="0.2">
      <c r="A5377" s="282"/>
      <c r="C5377" s="104" t="s">
        <v>605</v>
      </c>
      <c r="D5377" s="94"/>
      <c r="E5377" s="95"/>
      <c r="G5377" s="284"/>
    </row>
    <row r="5378" spans="1:7" s="224" customFormat="1" ht="24" customHeight="1" x14ac:dyDescent="0.2">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
      <c r="A5385" s="219" t="str">
        <f t="shared" si="1611"/>
        <v/>
      </c>
      <c r="B5385" s="217">
        <f t="shared" si="1612"/>
        <v>0</v>
      </c>
      <c r="C5385" s="218"/>
      <c r="D5385" s="219" t="str">
        <f t="shared" si="1613"/>
        <v/>
      </c>
      <c r="E5385" s="220"/>
      <c r="F5385" s="221">
        <f t="shared" si="1614"/>
        <v>0</v>
      </c>
      <c r="G5385" s="281">
        <f t="shared" si="1615"/>
        <v>0</v>
      </c>
    </row>
    <row r="5386" spans="1:7" ht="24" customHeight="1" x14ac:dyDescent="0.2">
      <c r="A5386" s="282"/>
      <c r="D5386" s="94"/>
      <c r="E5386" s="95"/>
      <c r="F5386" s="268" t="s">
        <v>32</v>
      </c>
      <c r="G5386" s="283">
        <f>SUBTOTAL(9,G5378:G5385)</f>
        <v>0</v>
      </c>
    </row>
    <row r="5387" spans="1:7" ht="24" customHeight="1" x14ac:dyDescent="0.2">
      <c r="A5387" s="282"/>
      <c r="C5387" s="104" t="s">
        <v>606</v>
      </c>
      <c r="D5387" s="94"/>
      <c r="E5387" s="95"/>
      <c r="G5387" s="284"/>
    </row>
    <row r="5388" spans="1:7" s="224" customFormat="1" ht="24" customHeight="1" x14ac:dyDescent="0.2">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
      <c r="A5397" s="285"/>
      <c r="B5397" s="94"/>
      <c r="D5397" s="94"/>
      <c r="E5397" s="95"/>
      <c r="F5397" s="268" t="s">
        <v>33</v>
      </c>
      <c r="G5397" s="283">
        <f>SUBTOTAL(9,G5388:G5396)</f>
        <v>0</v>
      </c>
    </row>
    <row r="5398" spans="1:7" ht="24" customHeight="1" x14ac:dyDescent="0.2">
      <c r="A5398" s="286"/>
      <c r="B5398" s="94"/>
      <c r="D5398" s="94"/>
      <c r="E5398" s="95"/>
      <c r="G5398" s="284"/>
    </row>
    <row r="5399" spans="1:7" ht="24" customHeight="1" x14ac:dyDescent="0.2">
      <c r="A5399" s="287" t="str">
        <f>B5357</f>
        <v>11.2.29</v>
      </c>
      <c r="B5399" s="288" t="str">
        <f>C5357</f>
        <v>Cable Cu antillama 10 mm2 Pirelli</v>
      </c>
      <c r="C5399" s="101"/>
      <c r="D5399" s="101" t="s">
        <v>34</v>
      </c>
      <c r="E5399" s="102"/>
      <c r="F5399" s="290" t="s">
        <v>35</v>
      </c>
      <c r="G5399" s="289">
        <f>SUBTOTAL(9,G5362:G5398)</f>
        <v>0</v>
      </c>
    </row>
    <row r="5401" spans="1:7" ht="24" customHeight="1" x14ac:dyDescent="0.2">
      <c r="A5401" s="269" t="s">
        <v>37</v>
      </c>
      <c r="B5401" s="270"/>
      <c r="C5401" s="270"/>
      <c r="D5401" s="270"/>
      <c r="E5401" s="270"/>
      <c r="F5401" s="270"/>
      <c r="G5401" s="271"/>
    </row>
    <row r="5402" spans="1:7" ht="24" customHeight="1" x14ac:dyDescent="0.2">
      <c r="A5402" s="272" t="s">
        <v>602</v>
      </c>
      <c r="B5402" s="90" t="str">
        <f>Comitente</f>
        <v>SUBSECRETARIA DE ARQUITECTURA</v>
      </c>
      <c r="C5402" s="86"/>
      <c r="D5402" s="91"/>
      <c r="E5402" s="91"/>
      <c r="F5402" s="92"/>
      <c r="G5402" s="273"/>
    </row>
    <row r="5403" spans="1:7" ht="24" customHeight="1" x14ac:dyDescent="0.2">
      <c r="A5403" s="272" t="s">
        <v>603</v>
      </c>
      <c r="B5403" s="90">
        <f>Contratista</f>
        <v>0</v>
      </c>
      <c r="C5403" s="87"/>
      <c r="D5403" s="87"/>
      <c r="E5403" s="87"/>
      <c r="F5403" s="93"/>
      <c r="G5403" s="274"/>
    </row>
    <row r="5404" spans="1:7" ht="24" customHeight="1" x14ac:dyDescent="0.2">
      <c r="A5404" s="272" t="s">
        <v>24</v>
      </c>
      <c r="B5404" s="90" t="str">
        <f>Obra</f>
        <v>ESCUELA SECUNDARIA ULLUM</v>
      </c>
      <c r="C5404" s="87"/>
      <c r="D5404" s="87"/>
      <c r="E5404" s="87"/>
      <c r="F5404" s="93" t="s">
        <v>38</v>
      </c>
      <c r="G5404" s="275">
        <f>Fecha_Base</f>
        <v>0</v>
      </c>
    </row>
    <row r="5405" spans="1:7" ht="24" customHeight="1" x14ac:dyDescent="0.2">
      <c r="A5405" s="276" t="s">
        <v>601</v>
      </c>
      <c r="B5405" s="88" t="str">
        <f>Ubicación</f>
        <v>ULLUM - SAN JUAN</v>
      </c>
      <c r="C5405" s="88"/>
      <c r="D5405" s="94"/>
      <c r="E5405" s="95"/>
      <c r="G5405" s="277"/>
    </row>
    <row r="5406" spans="1:7" ht="24" customHeight="1" x14ac:dyDescent="0.2">
      <c r="A5406" s="276" t="s">
        <v>39</v>
      </c>
      <c r="B5406" s="97">
        <f>IFERROR(VALUE(LEFT(B5407,FIND(".",B5407)-1)),"")</f>
        <v>11</v>
      </c>
      <c r="C5406" s="89" t="str">
        <f>IFERROR(VLOOKUP(B5406,Tabla_CyP,2,FALSE),"")</f>
        <v xml:space="preserve"> INSTALACIÓN ELÉCTRICA</v>
      </c>
      <c r="E5406" s="95"/>
      <c r="G5406" s="277"/>
    </row>
    <row r="5407" spans="1:7" ht="24" customHeight="1" x14ac:dyDescent="0.2">
      <c r="A5407" s="276" t="s">
        <v>25</v>
      </c>
      <c r="B5407" s="98" t="str">
        <f>IFERROR(VLOOKUP(COUNTIF($A$1:A5407,"ANALISIS DE PRECIOS"),Tabla_NumeroItem,2,FALSE),"")</f>
        <v>11.2.30</v>
      </c>
      <c r="C5407" s="89" t="str">
        <f>IFERROR(VLOOKUP(B5407,Tabla_CyP,2,FALSE),"")</f>
        <v>Cable Cu antillama 35 mm2 Pirelli</v>
      </c>
      <c r="D5407" s="94"/>
      <c r="E5407" s="95"/>
      <c r="F5407" s="93" t="s">
        <v>26</v>
      </c>
      <c r="G5407" s="278" t="str">
        <f>IFERROR(VLOOKUP(B5407,Tabla_CyP,4,FALSE),"")</f>
        <v>m</v>
      </c>
    </row>
    <row r="5408" spans="1:7" ht="24" customHeight="1" x14ac:dyDescent="0.2">
      <c r="A5408" s="276"/>
      <c r="B5408" s="88"/>
      <c r="D5408" s="94"/>
      <c r="E5408" s="95"/>
      <c r="G5408" s="277"/>
    </row>
    <row r="5409" spans="1:123" ht="24" customHeight="1" x14ac:dyDescent="0.2">
      <c r="A5409" s="331" t="s">
        <v>507</v>
      </c>
      <c r="B5409" s="332"/>
      <c r="C5409" s="333" t="s">
        <v>0</v>
      </c>
      <c r="D5409" s="333" t="s">
        <v>27</v>
      </c>
      <c r="E5409" s="335" t="s">
        <v>28</v>
      </c>
      <c r="F5409" s="337" t="s">
        <v>29</v>
      </c>
      <c r="G5409" s="337" t="s">
        <v>30</v>
      </c>
    </row>
    <row r="5410" spans="1:123" s="94" customFormat="1" ht="24" customHeight="1" x14ac:dyDescent="0.2">
      <c r="A5410" s="99" t="s">
        <v>508</v>
      </c>
      <c r="B5410" s="99" t="s">
        <v>509</v>
      </c>
      <c r="C5410" s="334"/>
      <c r="D5410" s="334"/>
      <c r="E5410" s="336"/>
      <c r="F5410" s="338"/>
      <c r="G5410" s="338"/>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
      <c r="A5411" s="279"/>
      <c r="B5411" s="100"/>
      <c r="C5411" s="138" t="s">
        <v>604</v>
      </c>
      <c r="D5411" s="101"/>
      <c r="E5411" s="102"/>
      <c r="F5411" s="103"/>
      <c r="G5411" s="280"/>
    </row>
    <row r="5412" spans="1:123" s="224" customFormat="1" ht="24" customHeight="1" x14ac:dyDescent="0.2">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
      <c r="A5426" s="282"/>
      <c r="D5426" s="94"/>
      <c r="E5426" s="95"/>
      <c r="F5426" s="268" t="s">
        <v>31</v>
      </c>
      <c r="G5426" s="283">
        <f>SUBTOTAL(9,G5412:G5425)</f>
        <v>0</v>
      </c>
    </row>
    <row r="5427" spans="1:7" ht="24" customHeight="1" x14ac:dyDescent="0.2">
      <c r="A5427" s="282"/>
      <c r="C5427" s="104" t="s">
        <v>605</v>
      </c>
      <c r="D5427" s="94"/>
      <c r="E5427" s="95"/>
      <c r="G5427" s="284"/>
    </row>
    <row r="5428" spans="1:7" s="224" customFormat="1" ht="24" customHeight="1" x14ac:dyDescent="0.2">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
      <c r="A5435" s="219" t="str">
        <f t="shared" si="1626"/>
        <v/>
      </c>
      <c r="B5435" s="217">
        <f t="shared" si="1627"/>
        <v>0</v>
      </c>
      <c r="C5435" s="218"/>
      <c r="D5435" s="219" t="str">
        <f t="shared" si="1628"/>
        <v/>
      </c>
      <c r="E5435" s="220"/>
      <c r="F5435" s="221">
        <f t="shared" si="1629"/>
        <v>0</v>
      </c>
      <c r="G5435" s="281">
        <f t="shared" si="1630"/>
        <v>0</v>
      </c>
    </row>
    <row r="5436" spans="1:7" ht="24" customHeight="1" x14ac:dyDescent="0.2">
      <c r="A5436" s="282"/>
      <c r="D5436" s="94"/>
      <c r="E5436" s="95"/>
      <c r="F5436" s="268" t="s">
        <v>32</v>
      </c>
      <c r="G5436" s="283">
        <f>SUBTOTAL(9,G5428:G5435)</f>
        <v>0</v>
      </c>
    </row>
    <row r="5437" spans="1:7" ht="24" customHeight="1" x14ac:dyDescent="0.2">
      <c r="A5437" s="282"/>
      <c r="C5437" s="104" t="s">
        <v>606</v>
      </c>
      <c r="D5437" s="94"/>
      <c r="E5437" s="95"/>
      <c r="G5437" s="284"/>
    </row>
    <row r="5438" spans="1:7" s="224" customFormat="1" ht="24" customHeight="1" x14ac:dyDescent="0.2">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
      <c r="A5447" s="285"/>
      <c r="B5447" s="94"/>
      <c r="D5447" s="94"/>
      <c r="E5447" s="95"/>
      <c r="F5447" s="268" t="s">
        <v>33</v>
      </c>
      <c r="G5447" s="283">
        <f>SUBTOTAL(9,G5438:G5446)</f>
        <v>0</v>
      </c>
    </row>
    <row r="5448" spans="1:7" ht="24" customHeight="1" x14ac:dyDescent="0.2">
      <c r="A5448" s="286"/>
      <c r="B5448" s="94"/>
      <c r="D5448" s="94"/>
      <c r="E5448" s="95"/>
      <c r="G5448" s="284"/>
    </row>
    <row r="5449" spans="1:7" ht="24" customHeight="1" x14ac:dyDescent="0.2">
      <c r="A5449" s="287" t="str">
        <f>B5407</f>
        <v>11.2.30</v>
      </c>
      <c r="B5449" s="288" t="str">
        <f>C5407</f>
        <v>Cable Cu antillama 35 mm2 Pirelli</v>
      </c>
      <c r="C5449" s="101"/>
      <c r="D5449" s="101" t="s">
        <v>34</v>
      </c>
      <c r="E5449" s="102"/>
      <c r="F5449" s="290" t="s">
        <v>35</v>
      </c>
      <c r="G5449" s="289">
        <f>SUBTOTAL(9,G5412:G5448)</f>
        <v>0</v>
      </c>
    </row>
    <row r="5451" spans="1:7" ht="24" customHeight="1" x14ac:dyDescent="0.2">
      <c r="A5451" s="269" t="s">
        <v>37</v>
      </c>
      <c r="B5451" s="270"/>
      <c r="C5451" s="270"/>
      <c r="D5451" s="270"/>
      <c r="E5451" s="270"/>
      <c r="F5451" s="270"/>
      <c r="G5451" s="271"/>
    </row>
    <row r="5452" spans="1:7" ht="24" customHeight="1" x14ac:dyDescent="0.2">
      <c r="A5452" s="272" t="s">
        <v>602</v>
      </c>
      <c r="B5452" s="90" t="str">
        <f>Comitente</f>
        <v>SUBSECRETARIA DE ARQUITECTURA</v>
      </c>
      <c r="C5452" s="86"/>
      <c r="D5452" s="91"/>
      <c r="E5452" s="91"/>
      <c r="F5452" s="92"/>
      <c r="G5452" s="273"/>
    </row>
    <row r="5453" spans="1:7" ht="24" customHeight="1" x14ac:dyDescent="0.2">
      <c r="A5453" s="272" t="s">
        <v>603</v>
      </c>
      <c r="B5453" s="90">
        <f>Contratista</f>
        <v>0</v>
      </c>
      <c r="C5453" s="87"/>
      <c r="D5453" s="87"/>
      <c r="E5453" s="87"/>
      <c r="F5453" s="93"/>
      <c r="G5453" s="274"/>
    </row>
    <row r="5454" spans="1:7" ht="24" customHeight="1" x14ac:dyDescent="0.2">
      <c r="A5454" s="272" t="s">
        <v>24</v>
      </c>
      <c r="B5454" s="90" t="str">
        <f>Obra</f>
        <v>ESCUELA SECUNDARIA ULLUM</v>
      </c>
      <c r="C5454" s="87"/>
      <c r="D5454" s="87"/>
      <c r="E5454" s="87"/>
      <c r="F5454" s="93" t="s">
        <v>38</v>
      </c>
      <c r="G5454" s="275">
        <f>Fecha_Base</f>
        <v>0</v>
      </c>
    </row>
    <row r="5455" spans="1:7" ht="24" customHeight="1" x14ac:dyDescent="0.2">
      <c r="A5455" s="276" t="s">
        <v>601</v>
      </c>
      <c r="B5455" s="88" t="str">
        <f>Ubicación</f>
        <v>ULLUM - SAN JUAN</v>
      </c>
      <c r="C5455" s="88"/>
      <c r="D5455" s="94"/>
      <c r="E5455" s="95"/>
      <c r="G5455" s="277"/>
    </row>
    <row r="5456" spans="1:7" ht="24" customHeight="1" x14ac:dyDescent="0.2">
      <c r="A5456" s="276" t="s">
        <v>39</v>
      </c>
      <c r="B5456" s="97">
        <f>IFERROR(VALUE(LEFT(B5457,FIND(".",B5457)-1)),"")</f>
        <v>11</v>
      </c>
      <c r="C5456" s="89" t="str">
        <f>IFERROR(VLOOKUP(B5456,Tabla_CyP,2,FALSE),"")</f>
        <v xml:space="preserve"> INSTALACIÓN ELÉCTRICA</v>
      </c>
      <c r="E5456" s="95"/>
      <c r="G5456" s="277"/>
    </row>
    <row r="5457" spans="1:123" ht="24" customHeight="1" x14ac:dyDescent="0.2">
      <c r="A5457" s="276" t="s">
        <v>25</v>
      </c>
      <c r="B5457" s="98" t="str">
        <f>IFERROR(VLOOKUP(COUNTIF($A$1:A5457,"ANALISIS DE PRECIOS"),Tabla_NumeroItem,2,FALSE),"")</f>
        <v>11.2.31</v>
      </c>
      <c r="C5457" s="89" t="str">
        <f>IFERROR(VLOOKUP(B5457,Tabla_CyP,2,FALSE),"")</f>
        <v>Interrupt. difer. 4 x 25 Amp. 30 mA.</v>
      </c>
      <c r="D5457" s="94"/>
      <c r="E5457" s="95"/>
      <c r="F5457" s="93" t="s">
        <v>26</v>
      </c>
      <c r="G5457" s="278" t="str">
        <f>IFERROR(VLOOKUP(B5457,Tabla_CyP,4,FALSE),"")</f>
        <v>Un</v>
      </c>
    </row>
    <row r="5458" spans="1:123" ht="24" customHeight="1" x14ac:dyDescent="0.2">
      <c r="A5458" s="276"/>
      <c r="B5458" s="88"/>
      <c r="D5458" s="94"/>
      <c r="E5458" s="95"/>
      <c r="G5458" s="277"/>
    </row>
    <row r="5459" spans="1:123" ht="24" customHeight="1" x14ac:dyDescent="0.2">
      <c r="A5459" s="331" t="s">
        <v>507</v>
      </c>
      <c r="B5459" s="332"/>
      <c r="C5459" s="333" t="s">
        <v>0</v>
      </c>
      <c r="D5459" s="333" t="s">
        <v>27</v>
      </c>
      <c r="E5459" s="335" t="s">
        <v>28</v>
      </c>
      <c r="F5459" s="337" t="s">
        <v>29</v>
      </c>
      <c r="G5459" s="337" t="s">
        <v>30</v>
      </c>
    </row>
    <row r="5460" spans="1:123" s="94" customFormat="1" ht="24" customHeight="1" x14ac:dyDescent="0.2">
      <c r="A5460" s="99" t="s">
        <v>508</v>
      </c>
      <c r="B5460" s="99" t="s">
        <v>509</v>
      </c>
      <c r="C5460" s="334"/>
      <c r="D5460" s="334"/>
      <c r="E5460" s="336"/>
      <c r="F5460" s="338"/>
      <c r="G5460" s="338"/>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
      <c r="A5461" s="279"/>
      <c r="B5461" s="100"/>
      <c r="C5461" s="138" t="s">
        <v>604</v>
      </c>
      <c r="D5461" s="101"/>
      <c r="E5461" s="102"/>
      <c r="F5461" s="103"/>
      <c r="G5461" s="280"/>
    </row>
    <row r="5462" spans="1:123" s="224" customFormat="1" ht="24" customHeight="1" x14ac:dyDescent="0.2">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
      <c r="A5476" s="282"/>
      <c r="D5476" s="94"/>
      <c r="E5476" s="95"/>
      <c r="F5476" s="268" t="s">
        <v>31</v>
      </c>
      <c r="G5476" s="283">
        <f>SUBTOTAL(9,G5462:G5475)</f>
        <v>0</v>
      </c>
    </row>
    <row r="5477" spans="1:7" ht="24" customHeight="1" x14ac:dyDescent="0.2">
      <c r="A5477" s="282"/>
      <c r="C5477" s="104" t="s">
        <v>605</v>
      </c>
      <c r="D5477" s="94"/>
      <c r="E5477" s="95"/>
      <c r="G5477" s="284"/>
    </row>
    <row r="5478" spans="1:7" s="224" customFormat="1" ht="24" customHeight="1" x14ac:dyDescent="0.2">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
      <c r="A5485" s="219" t="str">
        <f t="shared" si="1641"/>
        <v/>
      </c>
      <c r="B5485" s="217">
        <f t="shared" si="1642"/>
        <v>0</v>
      </c>
      <c r="C5485" s="218"/>
      <c r="D5485" s="219" t="str">
        <f t="shared" si="1643"/>
        <v/>
      </c>
      <c r="E5485" s="220"/>
      <c r="F5485" s="221">
        <f t="shared" si="1644"/>
        <v>0</v>
      </c>
      <c r="G5485" s="281">
        <f t="shared" si="1645"/>
        <v>0</v>
      </c>
    </row>
    <row r="5486" spans="1:7" ht="24" customHeight="1" x14ac:dyDescent="0.2">
      <c r="A5486" s="282"/>
      <c r="D5486" s="94"/>
      <c r="E5486" s="95"/>
      <c r="F5486" s="268" t="s">
        <v>32</v>
      </c>
      <c r="G5486" s="283">
        <f>SUBTOTAL(9,G5478:G5485)</f>
        <v>0</v>
      </c>
    </row>
    <row r="5487" spans="1:7" ht="24" customHeight="1" x14ac:dyDescent="0.2">
      <c r="A5487" s="282"/>
      <c r="C5487" s="104" t="s">
        <v>606</v>
      </c>
      <c r="D5487" s="94"/>
      <c r="E5487" s="95"/>
      <c r="G5487" s="284"/>
    </row>
    <row r="5488" spans="1:7" s="224" customFormat="1" ht="24" customHeight="1" x14ac:dyDescent="0.2">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
      <c r="A5497" s="285"/>
      <c r="B5497" s="94"/>
      <c r="D5497" s="94"/>
      <c r="E5497" s="95"/>
      <c r="F5497" s="268" t="s">
        <v>33</v>
      </c>
      <c r="G5497" s="283">
        <f>SUBTOTAL(9,G5488:G5496)</f>
        <v>0</v>
      </c>
    </row>
    <row r="5498" spans="1:7" ht="24" customHeight="1" x14ac:dyDescent="0.2">
      <c r="A5498" s="286"/>
      <c r="B5498" s="94"/>
      <c r="D5498" s="94"/>
      <c r="E5498" s="95"/>
      <c r="G5498" s="284"/>
    </row>
    <row r="5499" spans="1:7" ht="24" customHeight="1" x14ac:dyDescent="0.2">
      <c r="A5499" s="287" t="str">
        <f>B5457</f>
        <v>11.2.31</v>
      </c>
      <c r="B5499" s="288" t="str">
        <f>C5457</f>
        <v>Interrupt. difer. 4 x 25 Amp. 30 mA.</v>
      </c>
      <c r="C5499" s="101"/>
      <c r="D5499" s="101" t="s">
        <v>34</v>
      </c>
      <c r="E5499" s="102"/>
      <c r="F5499" s="290" t="s">
        <v>35</v>
      </c>
      <c r="G5499" s="289">
        <f>SUBTOTAL(9,G5462:G5498)</f>
        <v>0</v>
      </c>
    </row>
    <row r="5501" spans="1:7" ht="24" customHeight="1" x14ac:dyDescent="0.2">
      <c r="A5501" s="269" t="s">
        <v>37</v>
      </c>
      <c r="B5501" s="270"/>
      <c r="C5501" s="270"/>
      <c r="D5501" s="270"/>
      <c r="E5501" s="270"/>
      <c r="F5501" s="270"/>
      <c r="G5501" s="271"/>
    </row>
    <row r="5502" spans="1:7" ht="24" customHeight="1" x14ac:dyDescent="0.2">
      <c r="A5502" s="272" t="s">
        <v>602</v>
      </c>
      <c r="B5502" s="90" t="str">
        <f>Comitente</f>
        <v>SUBSECRETARIA DE ARQUITECTURA</v>
      </c>
      <c r="C5502" s="86"/>
      <c r="D5502" s="91"/>
      <c r="E5502" s="91"/>
      <c r="F5502" s="92"/>
      <c r="G5502" s="273"/>
    </row>
    <row r="5503" spans="1:7" ht="24" customHeight="1" x14ac:dyDescent="0.2">
      <c r="A5503" s="272" t="s">
        <v>603</v>
      </c>
      <c r="B5503" s="90">
        <f>Contratista</f>
        <v>0</v>
      </c>
      <c r="C5503" s="87"/>
      <c r="D5503" s="87"/>
      <c r="E5503" s="87"/>
      <c r="F5503" s="93"/>
      <c r="G5503" s="274"/>
    </row>
    <row r="5504" spans="1:7" ht="24" customHeight="1" x14ac:dyDescent="0.2">
      <c r="A5504" s="272" t="s">
        <v>24</v>
      </c>
      <c r="B5504" s="90" t="str">
        <f>Obra</f>
        <v>ESCUELA SECUNDARIA ULLUM</v>
      </c>
      <c r="C5504" s="87"/>
      <c r="D5504" s="87"/>
      <c r="E5504" s="87"/>
      <c r="F5504" s="93" t="s">
        <v>38</v>
      </c>
      <c r="G5504" s="275">
        <f>Fecha_Base</f>
        <v>0</v>
      </c>
    </row>
    <row r="5505" spans="1:123" ht="24" customHeight="1" x14ac:dyDescent="0.2">
      <c r="A5505" s="276" t="s">
        <v>601</v>
      </c>
      <c r="B5505" s="88" t="str">
        <f>Ubicación</f>
        <v>ULLUM - SAN JUAN</v>
      </c>
      <c r="C5505" s="88"/>
      <c r="D5505" s="94"/>
      <c r="E5505" s="95"/>
      <c r="G5505" s="277"/>
    </row>
    <row r="5506" spans="1:123" ht="24" customHeight="1" x14ac:dyDescent="0.2">
      <c r="A5506" s="276" t="s">
        <v>39</v>
      </c>
      <c r="B5506" s="97">
        <f>IFERROR(VALUE(LEFT(B5507,FIND(".",B5507)-1)),"")</f>
        <v>11</v>
      </c>
      <c r="C5506" s="89" t="str">
        <f>IFERROR(VLOOKUP(B5506,Tabla_CyP,2,FALSE),"")</f>
        <v xml:space="preserve"> INSTALACIÓN ELÉCTRICA</v>
      </c>
      <c r="E5506" s="95"/>
      <c r="G5506" s="277"/>
    </row>
    <row r="5507" spans="1:123" ht="24" customHeight="1" x14ac:dyDescent="0.2">
      <c r="A5507" s="276" t="s">
        <v>25</v>
      </c>
      <c r="B5507" s="98" t="str">
        <f>IFERROR(VLOOKUP(COUNTIF($A$1:A5507,"ANALISIS DE PRECIOS"),Tabla_NumeroItem,2,FALSE),"")</f>
        <v>11.2.32</v>
      </c>
      <c r="C5507" s="89" t="str">
        <f>IFERROR(VLOOKUP(B5507,Tabla_CyP,2,FALSE),"")</f>
        <v>Interrupt. difer. 4 x 32 Amp. 30 mA.</v>
      </c>
      <c r="D5507" s="94"/>
      <c r="E5507" s="95"/>
      <c r="F5507" s="93" t="s">
        <v>26</v>
      </c>
      <c r="G5507" s="278" t="str">
        <f>IFERROR(VLOOKUP(B5507,Tabla_CyP,4,FALSE),"")</f>
        <v>Un</v>
      </c>
    </row>
    <row r="5508" spans="1:123" ht="24" customHeight="1" x14ac:dyDescent="0.2">
      <c r="A5508" s="276"/>
      <c r="B5508" s="88"/>
      <c r="D5508" s="94"/>
      <c r="E5508" s="95"/>
      <c r="G5508" s="277"/>
    </row>
    <row r="5509" spans="1:123" ht="24" customHeight="1" x14ac:dyDescent="0.2">
      <c r="A5509" s="331" t="s">
        <v>507</v>
      </c>
      <c r="B5509" s="332"/>
      <c r="C5509" s="333" t="s">
        <v>0</v>
      </c>
      <c r="D5509" s="333" t="s">
        <v>27</v>
      </c>
      <c r="E5509" s="335" t="s">
        <v>28</v>
      </c>
      <c r="F5509" s="337" t="s">
        <v>29</v>
      </c>
      <c r="G5509" s="337" t="s">
        <v>30</v>
      </c>
    </row>
    <row r="5510" spans="1:123" s="94" customFormat="1" ht="24" customHeight="1" x14ac:dyDescent="0.2">
      <c r="A5510" s="99" t="s">
        <v>508</v>
      </c>
      <c r="B5510" s="99" t="s">
        <v>509</v>
      </c>
      <c r="C5510" s="334"/>
      <c r="D5510" s="334"/>
      <c r="E5510" s="336"/>
      <c r="F5510" s="338"/>
      <c r="G5510" s="338"/>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
      <c r="A5511" s="279"/>
      <c r="B5511" s="100"/>
      <c r="C5511" s="138" t="s">
        <v>604</v>
      </c>
      <c r="D5511" s="101"/>
      <c r="E5511" s="102"/>
      <c r="F5511" s="103"/>
      <c r="G5511" s="280"/>
    </row>
    <row r="5512" spans="1:123" s="224" customFormat="1" ht="24" customHeight="1" x14ac:dyDescent="0.2">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
      <c r="A5526" s="282"/>
      <c r="D5526" s="94"/>
      <c r="E5526" s="95"/>
      <c r="F5526" s="268" t="s">
        <v>31</v>
      </c>
      <c r="G5526" s="283">
        <f>SUBTOTAL(9,G5512:G5525)</f>
        <v>0</v>
      </c>
    </row>
    <row r="5527" spans="1:7" ht="24" customHeight="1" x14ac:dyDescent="0.2">
      <c r="A5527" s="282"/>
      <c r="C5527" s="104" t="s">
        <v>605</v>
      </c>
      <c r="D5527" s="94"/>
      <c r="E5527" s="95"/>
      <c r="G5527" s="284"/>
    </row>
    <row r="5528" spans="1:7" s="224" customFormat="1" ht="24" customHeight="1" x14ac:dyDescent="0.2">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
      <c r="A5535" s="219" t="str">
        <f t="shared" si="1656"/>
        <v/>
      </c>
      <c r="B5535" s="217">
        <f t="shared" si="1657"/>
        <v>0</v>
      </c>
      <c r="C5535" s="218"/>
      <c r="D5535" s="219" t="str">
        <f t="shared" si="1658"/>
        <v/>
      </c>
      <c r="E5535" s="220"/>
      <c r="F5535" s="221">
        <f t="shared" si="1659"/>
        <v>0</v>
      </c>
      <c r="G5535" s="281">
        <f t="shared" si="1660"/>
        <v>0</v>
      </c>
    </row>
    <row r="5536" spans="1:7" ht="24" customHeight="1" x14ac:dyDescent="0.2">
      <c r="A5536" s="282"/>
      <c r="D5536" s="94"/>
      <c r="E5536" s="95"/>
      <c r="F5536" s="268" t="s">
        <v>32</v>
      </c>
      <c r="G5536" s="283">
        <f>SUBTOTAL(9,G5528:G5535)</f>
        <v>0</v>
      </c>
    </row>
    <row r="5537" spans="1:7" ht="24" customHeight="1" x14ac:dyDescent="0.2">
      <c r="A5537" s="282"/>
      <c r="C5537" s="104" t="s">
        <v>606</v>
      </c>
      <c r="D5537" s="94"/>
      <c r="E5537" s="95"/>
      <c r="G5537" s="284"/>
    </row>
    <row r="5538" spans="1:7" s="224" customFormat="1" ht="24" customHeight="1" x14ac:dyDescent="0.2">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
      <c r="A5547" s="285"/>
      <c r="B5547" s="94"/>
      <c r="D5547" s="94"/>
      <c r="E5547" s="95"/>
      <c r="F5547" s="268" t="s">
        <v>33</v>
      </c>
      <c r="G5547" s="283">
        <f>SUBTOTAL(9,G5538:G5546)</f>
        <v>0</v>
      </c>
    </row>
    <row r="5548" spans="1:7" ht="24" customHeight="1" x14ac:dyDescent="0.2">
      <c r="A5548" s="286"/>
      <c r="B5548" s="94"/>
      <c r="D5548" s="94"/>
      <c r="E5548" s="95"/>
      <c r="G5548" s="284"/>
    </row>
    <row r="5549" spans="1:7" ht="24" customHeight="1" x14ac:dyDescent="0.2">
      <c r="A5549" s="287" t="str">
        <f>B5507</f>
        <v>11.2.32</v>
      </c>
      <c r="B5549" s="288" t="str">
        <f>C5507</f>
        <v>Interrupt. difer. 4 x 32 Amp. 30 mA.</v>
      </c>
      <c r="C5549" s="101"/>
      <c r="D5549" s="101" t="s">
        <v>34</v>
      </c>
      <c r="E5549" s="102"/>
      <c r="F5549" s="290" t="s">
        <v>35</v>
      </c>
      <c r="G5549" s="289">
        <f>SUBTOTAL(9,G5512:G5548)</f>
        <v>0</v>
      </c>
    </row>
    <row r="5551" spans="1:7" ht="24" customHeight="1" x14ac:dyDescent="0.2">
      <c r="A5551" s="269" t="s">
        <v>37</v>
      </c>
      <c r="B5551" s="270"/>
      <c r="C5551" s="270"/>
      <c r="D5551" s="270"/>
      <c r="E5551" s="270"/>
      <c r="F5551" s="270"/>
      <c r="G5551" s="271"/>
    </row>
    <row r="5552" spans="1:7" ht="24" customHeight="1" x14ac:dyDescent="0.2">
      <c r="A5552" s="272" t="s">
        <v>602</v>
      </c>
      <c r="B5552" s="90" t="str">
        <f>Comitente</f>
        <v>SUBSECRETARIA DE ARQUITECTURA</v>
      </c>
      <c r="C5552" s="86"/>
      <c r="D5552" s="91"/>
      <c r="E5552" s="91"/>
      <c r="F5552" s="92"/>
      <c r="G5552" s="273"/>
    </row>
    <row r="5553" spans="1:123" ht="24" customHeight="1" x14ac:dyDescent="0.2">
      <c r="A5553" s="272" t="s">
        <v>603</v>
      </c>
      <c r="B5553" s="90">
        <f>Contratista</f>
        <v>0</v>
      </c>
      <c r="C5553" s="87"/>
      <c r="D5553" s="87"/>
      <c r="E5553" s="87"/>
      <c r="F5553" s="93"/>
      <c r="G5553" s="274"/>
    </row>
    <row r="5554" spans="1:123" ht="24" customHeight="1" x14ac:dyDescent="0.2">
      <c r="A5554" s="272" t="s">
        <v>24</v>
      </c>
      <c r="B5554" s="90" t="str">
        <f>Obra</f>
        <v>ESCUELA SECUNDARIA ULLUM</v>
      </c>
      <c r="C5554" s="87"/>
      <c r="D5554" s="87"/>
      <c r="E5554" s="87"/>
      <c r="F5554" s="93" t="s">
        <v>38</v>
      </c>
      <c r="G5554" s="275">
        <f>Fecha_Base</f>
        <v>0</v>
      </c>
    </row>
    <row r="5555" spans="1:123" ht="24" customHeight="1" x14ac:dyDescent="0.2">
      <c r="A5555" s="276" t="s">
        <v>601</v>
      </c>
      <c r="B5555" s="88" t="str">
        <f>Ubicación</f>
        <v>ULLUM - SAN JUAN</v>
      </c>
      <c r="C5555" s="88"/>
      <c r="D5555" s="94"/>
      <c r="E5555" s="95"/>
      <c r="G5555" s="277"/>
    </row>
    <row r="5556" spans="1:123" ht="24" customHeight="1" x14ac:dyDescent="0.2">
      <c r="A5556" s="276" t="s">
        <v>39</v>
      </c>
      <c r="B5556" s="97">
        <f>IFERROR(VALUE(LEFT(B5557,FIND(".",B5557)-1)),"")</f>
        <v>11</v>
      </c>
      <c r="C5556" s="89" t="str">
        <f>IFERROR(VLOOKUP(B5556,Tabla_CyP,2,FALSE),"")</f>
        <v xml:space="preserve"> INSTALACIÓN ELÉCTRICA</v>
      </c>
      <c r="E5556" s="95"/>
      <c r="G5556" s="277"/>
    </row>
    <row r="5557" spans="1:123" ht="24" customHeight="1" x14ac:dyDescent="0.2">
      <c r="A5557" s="276" t="s">
        <v>25</v>
      </c>
      <c r="B5557" s="98" t="str">
        <f>IFERROR(VLOOKUP(COUNTIF($A$1:A5557,"ANALISIS DE PRECIOS"),Tabla_NumeroItem,2,FALSE),"")</f>
        <v>11.2.33</v>
      </c>
      <c r="C5557" s="89" t="str">
        <f>IFERROR(VLOOKUP(B5557,Tabla_CyP,2,FALSE),"")</f>
        <v>Interrupt. difer. 4 x 60 Amp. 30 mA.</v>
      </c>
      <c r="D5557" s="94"/>
      <c r="E5557" s="95"/>
      <c r="F5557" s="93" t="s">
        <v>26</v>
      </c>
      <c r="G5557" s="278" t="str">
        <f>IFERROR(VLOOKUP(B5557,Tabla_CyP,4,FALSE),"")</f>
        <v>Un</v>
      </c>
    </row>
    <row r="5558" spans="1:123" ht="24" customHeight="1" x14ac:dyDescent="0.2">
      <c r="A5558" s="276"/>
      <c r="B5558" s="88"/>
      <c r="D5558" s="94"/>
      <c r="E5558" s="95"/>
      <c r="G5558" s="277"/>
    </row>
    <row r="5559" spans="1:123" ht="24" customHeight="1" x14ac:dyDescent="0.2">
      <c r="A5559" s="331" t="s">
        <v>507</v>
      </c>
      <c r="B5559" s="332"/>
      <c r="C5559" s="333" t="s">
        <v>0</v>
      </c>
      <c r="D5559" s="333" t="s">
        <v>27</v>
      </c>
      <c r="E5559" s="335" t="s">
        <v>28</v>
      </c>
      <c r="F5559" s="337" t="s">
        <v>29</v>
      </c>
      <c r="G5559" s="337" t="s">
        <v>30</v>
      </c>
    </row>
    <row r="5560" spans="1:123" s="94" customFormat="1" ht="24" customHeight="1" x14ac:dyDescent="0.2">
      <c r="A5560" s="99" t="s">
        <v>508</v>
      </c>
      <c r="B5560" s="99" t="s">
        <v>509</v>
      </c>
      <c r="C5560" s="334"/>
      <c r="D5560" s="334"/>
      <c r="E5560" s="336"/>
      <c r="F5560" s="338"/>
      <c r="G5560" s="338"/>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
      <c r="A5561" s="279"/>
      <c r="B5561" s="100"/>
      <c r="C5561" s="138" t="s">
        <v>604</v>
      </c>
      <c r="D5561" s="101"/>
      <c r="E5561" s="102"/>
      <c r="F5561" s="103"/>
      <c r="G5561" s="280"/>
    </row>
    <row r="5562" spans="1:123" s="224" customFormat="1" ht="24" customHeight="1" x14ac:dyDescent="0.2">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
      <c r="A5576" s="282"/>
      <c r="D5576" s="94"/>
      <c r="E5576" s="95"/>
      <c r="F5576" s="268" t="s">
        <v>31</v>
      </c>
      <c r="G5576" s="283">
        <f>SUBTOTAL(9,G5562:G5575)</f>
        <v>0</v>
      </c>
    </row>
    <row r="5577" spans="1:7" ht="24" customHeight="1" x14ac:dyDescent="0.2">
      <c r="A5577" s="282"/>
      <c r="C5577" s="104" t="s">
        <v>605</v>
      </c>
      <c r="D5577" s="94"/>
      <c r="E5577" s="95"/>
      <c r="G5577" s="284"/>
    </row>
    <row r="5578" spans="1:7" s="224" customFormat="1" ht="24" customHeight="1" x14ac:dyDescent="0.2">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
      <c r="A5585" s="219" t="str">
        <f t="shared" si="1671"/>
        <v/>
      </c>
      <c r="B5585" s="217">
        <f t="shared" si="1672"/>
        <v>0</v>
      </c>
      <c r="C5585" s="218"/>
      <c r="D5585" s="219" t="str">
        <f t="shared" si="1673"/>
        <v/>
      </c>
      <c r="E5585" s="220"/>
      <c r="F5585" s="221">
        <f t="shared" si="1674"/>
        <v>0</v>
      </c>
      <c r="G5585" s="281">
        <f t="shared" si="1675"/>
        <v>0</v>
      </c>
    </row>
    <row r="5586" spans="1:7" ht="24" customHeight="1" x14ac:dyDescent="0.2">
      <c r="A5586" s="282"/>
      <c r="D5586" s="94"/>
      <c r="E5586" s="95"/>
      <c r="F5586" s="268" t="s">
        <v>32</v>
      </c>
      <c r="G5586" s="283">
        <f>SUBTOTAL(9,G5578:G5585)</f>
        <v>0</v>
      </c>
    </row>
    <row r="5587" spans="1:7" ht="24" customHeight="1" x14ac:dyDescent="0.2">
      <c r="A5587" s="282"/>
      <c r="C5587" s="104" t="s">
        <v>606</v>
      </c>
      <c r="D5587" s="94"/>
      <c r="E5587" s="95"/>
      <c r="G5587" s="284"/>
    </row>
    <row r="5588" spans="1:7" s="224" customFormat="1" ht="24" customHeight="1" x14ac:dyDescent="0.2">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
      <c r="A5597" s="285"/>
      <c r="B5597" s="94"/>
      <c r="D5597" s="94"/>
      <c r="E5597" s="95"/>
      <c r="F5597" s="268" t="s">
        <v>33</v>
      </c>
      <c r="G5597" s="283">
        <f>SUBTOTAL(9,G5588:G5596)</f>
        <v>0</v>
      </c>
    </row>
    <row r="5598" spans="1:7" ht="24" customHeight="1" x14ac:dyDescent="0.2">
      <c r="A5598" s="286"/>
      <c r="B5598" s="94"/>
      <c r="D5598" s="94"/>
      <c r="E5598" s="95"/>
      <c r="G5598" s="284"/>
    </row>
    <row r="5599" spans="1:7" ht="24" customHeight="1" x14ac:dyDescent="0.2">
      <c r="A5599" s="287" t="str">
        <f>B5557</f>
        <v>11.2.33</v>
      </c>
      <c r="B5599" s="288" t="str">
        <f>C5557</f>
        <v>Interrupt. difer. 4 x 60 Amp. 30 mA.</v>
      </c>
      <c r="C5599" s="101"/>
      <c r="D5599" s="101" t="s">
        <v>34</v>
      </c>
      <c r="E5599" s="102"/>
      <c r="F5599" s="290" t="s">
        <v>35</v>
      </c>
      <c r="G5599" s="289">
        <f>SUBTOTAL(9,G5562:G5598)</f>
        <v>0</v>
      </c>
    </row>
    <row r="5601" spans="1:123" ht="24" customHeight="1" x14ac:dyDescent="0.2">
      <c r="A5601" s="269" t="s">
        <v>37</v>
      </c>
      <c r="B5601" s="270"/>
      <c r="C5601" s="270"/>
      <c r="D5601" s="270"/>
      <c r="E5601" s="270"/>
      <c r="F5601" s="270"/>
      <c r="G5601" s="271"/>
    </row>
    <row r="5602" spans="1:123" ht="24" customHeight="1" x14ac:dyDescent="0.2">
      <c r="A5602" s="272" t="s">
        <v>602</v>
      </c>
      <c r="B5602" s="90" t="str">
        <f>Comitente</f>
        <v>SUBSECRETARIA DE ARQUITECTURA</v>
      </c>
      <c r="C5602" s="86"/>
      <c r="D5602" s="91"/>
      <c r="E5602" s="91"/>
      <c r="F5602" s="92"/>
      <c r="G5602" s="273"/>
    </row>
    <row r="5603" spans="1:123" ht="24" customHeight="1" x14ac:dyDescent="0.2">
      <c r="A5603" s="272" t="s">
        <v>603</v>
      </c>
      <c r="B5603" s="90">
        <f>Contratista</f>
        <v>0</v>
      </c>
      <c r="C5603" s="87"/>
      <c r="D5603" s="87"/>
      <c r="E5603" s="87"/>
      <c r="F5603" s="93"/>
      <c r="G5603" s="274"/>
    </row>
    <row r="5604" spans="1:123" ht="24" customHeight="1" x14ac:dyDescent="0.2">
      <c r="A5604" s="272" t="s">
        <v>24</v>
      </c>
      <c r="B5604" s="90" t="str">
        <f>Obra</f>
        <v>ESCUELA SECUNDARIA ULLUM</v>
      </c>
      <c r="C5604" s="87"/>
      <c r="D5604" s="87"/>
      <c r="E5604" s="87"/>
      <c r="F5604" s="93" t="s">
        <v>38</v>
      </c>
      <c r="G5604" s="275">
        <f>Fecha_Base</f>
        <v>0</v>
      </c>
    </row>
    <row r="5605" spans="1:123" ht="24" customHeight="1" x14ac:dyDescent="0.2">
      <c r="A5605" s="276" t="s">
        <v>601</v>
      </c>
      <c r="B5605" s="88" t="str">
        <f>Ubicación</f>
        <v>ULLUM - SAN JUAN</v>
      </c>
      <c r="C5605" s="88"/>
      <c r="D5605" s="94"/>
      <c r="E5605" s="95"/>
      <c r="G5605" s="277"/>
    </row>
    <row r="5606" spans="1:123" ht="24" customHeight="1" x14ac:dyDescent="0.2">
      <c r="A5606" s="276" t="s">
        <v>39</v>
      </c>
      <c r="B5606" s="97">
        <f>IFERROR(VALUE(LEFT(B5607,FIND(".",B5607)-1)),"")</f>
        <v>11</v>
      </c>
      <c r="C5606" s="89" t="str">
        <f>IFERROR(VLOOKUP(B5606,Tabla_CyP,2,FALSE),"")</f>
        <v xml:space="preserve"> INSTALACIÓN ELÉCTRICA</v>
      </c>
      <c r="E5606" s="95"/>
      <c r="G5606" s="277"/>
    </row>
    <row r="5607" spans="1:123" ht="24" customHeight="1" x14ac:dyDescent="0.2">
      <c r="A5607" s="276" t="s">
        <v>25</v>
      </c>
      <c r="B5607" s="98" t="str">
        <f>IFERROR(VLOOKUP(COUNTIF($A$1:A5607,"ANALISIS DE PRECIOS"),Tabla_NumeroItem,2,FALSE),"")</f>
        <v>11.2.34</v>
      </c>
      <c r="C5607" s="89" t="str">
        <f>IFERROR(VLOOKUP(B5607,Tabla_CyP,2,FALSE),"")</f>
        <v>Interrupt. difer. 4 x 120 Amp. 300 mA.</v>
      </c>
      <c r="D5607" s="94"/>
      <c r="E5607" s="95"/>
      <c r="F5607" s="93" t="s">
        <v>26</v>
      </c>
      <c r="G5607" s="278" t="str">
        <f>IFERROR(VLOOKUP(B5607,Tabla_CyP,4,FALSE),"")</f>
        <v>Un</v>
      </c>
    </row>
    <row r="5608" spans="1:123" ht="24" customHeight="1" x14ac:dyDescent="0.2">
      <c r="A5608" s="276"/>
      <c r="B5608" s="88"/>
      <c r="D5608" s="94"/>
      <c r="E5608" s="95"/>
      <c r="G5608" s="277"/>
    </row>
    <row r="5609" spans="1:123" ht="24" customHeight="1" x14ac:dyDescent="0.2">
      <c r="A5609" s="331" t="s">
        <v>507</v>
      </c>
      <c r="B5609" s="332"/>
      <c r="C5609" s="333" t="s">
        <v>0</v>
      </c>
      <c r="D5609" s="333" t="s">
        <v>27</v>
      </c>
      <c r="E5609" s="335" t="s">
        <v>28</v>
      </c>
      <c r="F5609" s="337" t="s">
        <v>29</v>
      </c>
      <c r="G5609" s="337" t="s">
        <v>30</v>
      </c>
    </row>
    <row r="5610" spans="1:123" s="94" customFormat="1" ht="24" customHeight="1" x14ac:dyDescent="0.2">
      <c r="A5610" s="99" t="s">
        <v>508</v>
      </c>
      <c r="B5610" s="99" t="s">
        <v>509</v>
      </c>
      <c r="C5610" s="334"/>
      <c r="D5610" s="334"/>
      <c r="E5610" s="336"/>
      <c r="F5610" s="338"/>
      <c r="G5610" s="338"/>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
      <c r="A5611" s="279"/>
      <c r="B5611" s="100"/>
      <c r="C5611" s="138" t="s">
        <v>604</v>
      </c>
      <c r="D5611" s="101"/>
      <c r="E5611" s="102"/>
      <c r="F5611" s="103"/>
      <c r="G5611" s="280"/>
    </row>
    <row r="5612" spans="1:123" s="224" customFormat="1" ht="24" customHeight="1" x14ac:dyDescent="0.2">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
      <c r="A5626" s="282"/>
      <c r="D5626" s="94"/>
      <c r="E5626" s="95"/>
      <c r="F5626" s="268" t="s">
        <v>31</v>
      </c>
      <c r="G5626" s="283">
        <f>SUBTOTAL(9,G5612:G5625)</f>
        <v>0</v>
      </c>
    </row>
    <row r="5627" spans="1:7" ht="24" customHeight="1" x14ac:dyDescent="0.2">
      <c r="A5627" s="282"/>
      <c r="C5627" s="104" t="s">
        <v>605</v>
      </c>
      <c r="D5627" s="94"/>
      <c r="E5627" s="95"/>
      <c r="G5627" s="284"/>
    </row>
    <row r="5628" spans="1:7" s="224" customFormat="1" ht="24" customHeight="1" x14ac:dyDescent="0.2">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
      <c r="A5635" s="219" t="str">
        <f t="shared" si="1686"/>
        <v/>
      </c>
      <c r="B5635" s="217">
        <f t="shared" si="1687"/>
        <v>0</v>
      </c>
      <c r="C5635" s="218"/>
      <c r="D5635" s="219" t="str">
        <f t="shared" si="1688"/>
        <v/>
      </c>
      <c r="E5635" s="220"/>
      <c r="F5635" s="221">
        <f t="shared" si="1689"/>
        <v>0</v>
      </c>
      <c r="G5635" s="281">
        <f t="shared" si="1690"/>
        <v>0</v>
      </c>
    </row>
    <row r="5636" spans="1:7" ht="24" customHeight="1" x14ac:dyDescent="0.2">
      <c r="A5636" s="282"/>
      <c r="D5636" s="94"/>
      <c r="E5636" s="95"/>
      <c r="F5636" s="268" t="s">
        <v>32</v>
      </c>
      <c r="G5636" s="283">
        <f>SUBTOTAL(9,G5628:G5635)</f>
        <v>0</v>
      </c>
    </row>
    <row r="5637" spans="1:7" ht="24" customHeight="1" x14ac:dyDescent="0.2">
      <c r="A5637" s="282"/>
      <c r="C5637" s="104" t="s">
        <v>606</v>
      </c>
      <c r="D5637" s="94"/>
      <c r="E5637" s="95"/>
      <c r="G5637" s="284"/>
    </row>
    <row r="5638" spans="1:7" s="224" customFormat="1" ht="24" customHeight="1" x14ac:dyDescent="0.2">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
      <c r="A5647" s="285"/>
      <c r="B5647" s="94"/>
      <c r="D5647" s="94"/>
      <c r="E5647" s="95"/>
      <c r="F5647" s="268" t="s">
        <v>33</v>
      </c>
      <c r="G5647" s="283">
        <f>SUBTOTAL(9,G5638:G5646)</f>
        <v>0</v>
      </c>
    </row>
    <row r="5648" spans="1:7" ht="24" customHeight="1" x14ac:dyDescent="0.2">
      <c r="A5648" s="286"/>
      <c r="B5648" s="94"/>
      <c r="D5648" s="94"/>
      <c r="E5648" s="95"/>
      <c r="G5648" s="284"/>
    </row>
    <row r="5649" spans="1:123" ht="24" customHeight="1" x14ac:dyDescent="0.2">
      <c r="A5649" s="287" t="str">
        <f>B5607</f>
        <v>11.2.34</v>
      </c>
      <c r="B5649" s="288" t="str">
        <f>C5607</f>
        <v>Interrupt. difer. 4 x 120 Amp. 300 mA.</v>
      </c>
      <c r="C5649" s="101"/>
      <c r="D5649" s="101" t="s">
        <v>34</v>
      </c>
      <c r="E5649" s="102"/>
      <c r="F5649" s="290" t="s">
        <v>35</v>
      </c>
      <c r="G5649" s="289">
        <f>SUBTOTAL(9,G5612:G5648)</f>
        <v>0</v>
      </c>
    </row>
    <row r="5651" spans="1:123" ht="24" customHeight="1" x14ac:dyDescent="0.2">
      <c r="A5651" s="269" t="s">
        <v>37</v>
      </c>
      <c r="B5651" s="270"/>
      <c r="C5651" s="270"/>
      <c r="D5651" s="270"/>
      <c r="E5651" s="270"/>
      <c r="F5651" s="270"/>
      <c r="G5651" s="271"/>
    </row>
    <row r="5652" spans="1:123" ht="24" customHeight="1" x14ac:dyDescent="0.2">
      <c r="A5652" s="272" t="s">
        <v>602</v>
      </c>
      <c r="B5652" s="90" t="str">
        <f>Comitente</f>
        <v>SUBSECRETARIA DE ARQUITECTURA</v>
      </c>
      <c r="C5652" s="86"/>
      <c r="D5652" s="91"/>
      <c r="E5652" s="91"/>
      <c r="F5652" s="92"/>
      <c r="G5652" s="273"/>
    </row>
    <row r="5653" spans="1:123" ht="24" customHeight="1" x14ac:dyDescent="0.2">
      <c r="A5653" s="272" t="s">
        <v>603</v>
      </c>
      <c r="B5653" s="90">
        <f>Contratista</f>
        <v>0</v>
      </c>
      <c r="C5653" s="87"/>
      <c r="D5653" s="87"/>
      <c r="E5653" s="87"/>
      <c r="F5653" s="93"/>
      <c r="G5653" s="274"/>
    </row>
    <row r="5654" spans="1:123" ht="24" customHeight="1" x14ac:dyDescent="0.2">
      <c r="A5654" s="272" t="s">
        <v>24</v>
      </c>
      <c r="B5654" s="90" t="str">
        <f>Obra</f>
        <v>ESCUELA SECUNDARIA ULLUM</v>
      </c>
      <c r="C5654" s="87"/>
      <c r="D5654" s="87"/>
      <c r="E5654" s="87"/>
      <c r="F5654" s="93" t="s">
        <v>38</v>
      </c>
      <c r="G5654" s="275">
        <f>Fecha_Base</f>
        <v>0</v>
      </c>
    </row>
    <row r="5655" spans="1:123" ht="24" customHeight="1" x14ac:dyDescent="0.2">
      <c r="A5655" s="276" t="s">
        <v>601</v>
      </c>
      <c r="B5655" s="88" t="str">
        <f>Ubicación</f>
        <v>ULLUM - SAN JUAN</v>
      </c>
      <c r="C5655" s="88"/>
      <c r="D5655" s="94"/>
      <c r="E5655" s="95"/>
      <c r="G5655" s="277"/>
    </row>
    <row r="5656" spans="1:123" ht="24" customHeight="1" x14ac:dyDescent="0.2">
      <c r="A5656" s="276" t="s">
        <v>39</v>
      </c>
      <c r="B5656" s="97">
        <f>IFERROR(VALUE(LEFT(B5657,FIND(".",B5657)-1)),"")</f>
        <v>11</v>
      </c>
      <c r="C5656" s="89" t="str">
        <f>IFERROR(VLOOKUP(B5656,Tabla_CyP,2,FALSE),"")</f>
        <v xml:space="preserve"> INSTALACIÓN ELÉCTRICA</v>
      </c>
      <c r="E5656" s="95"/>
      <c r="G5656" s="277"/>
    </row>
    <row r="5657" spans="1:123" ht="24" customHeight="1" x14ac:dyDescent="0.2">
      <c r="A5657" s="276" t="s">
        <v>25</v>
      </c>
      <c r="B5657" s="98" t="str">
        <f>IFERROR(VLOOKUP(COUNTIF($A$1:A5657,"ANALISIS DE PRECIOS"),Tabla_NumeroItem,2,FALSE),"")</f>
        <v>11.2.35</v>
      </c>
      <c r="C5657" s="89" t="str">
        <f>IFERROR(VLOOKUP(B5657,Tabla_CyP,2,FALSE),"")</f>
        <v>Llaves termomagneticas 2 x 10A - MG</v>
      </c>
      <c r="D5657" s="94"/>
      <c r="E5657" s="95"/>
      <c r="F5657" s="93" t="s">
        <v>26</v>
      </c>
      <c r="G5657" s="278" t="str">
        <f>IFERROR(VLOOKUP(B5657,Tabla_CyP,4,FALSE),"")</f>
        <v>Un</v>
      </c>
    </row>
    <row r="5658" spans="1:123" ht="24" customHeight="1" x14ac:dyDescent="0.2">
      <c r="A5658" s="276"/>
      <c r="B5658" s="88"/>
      <c r="D5658" s="94"/>
      <c r="E5658" s="95"/>
      <c r="G5658" s="277"/>
    </row>
    <row r="5659" spans="1:123" ht="24" customHeight="1" x14ac:dyDescent="0.2">
      <c r="A5659" s="331" t="s">
        <v>507</v>
      </c>
      <c r="B5659" s="332"/>
      <c r="C5659" s="333" t="s">
        <v>0</v>
      </c>
      <c r="D5659" s="333" t="s">
        <v>27</v>
      </c>
      <c r="E5659" s="335" t="s">
        <v>28</v>
      </c>
      <c r="F5659" s="337" t="s">
        <v>29</v>
      </c>
      <c r="G5659" s="337" t="s">
        <v>30</v>
      </c>
    </row>
    <row r="5660" spans="1:123" s="94" customFormat="1" ht="24" customHeight="1" x14ac:dyDescent="0.2">
      <c r="A5660" s="99" t="s">
        <v>508</v>
      </c>
      <c r="B5660" s="99" t="s">
        <v>509</v>
      </c>
      <c r="C5660" s="334"/>
      <c r="D5660" s="334"/>
      <c r="E5660" s="336"/>
      <c r="F5660" s="338"/>
      <c r="G5660" s="338"/>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
      <c r="A5661" s="279"/>
      <c r="B5661" s="100"/>
      <c r="C5661" s="138" t="s">
        <v>604</v>
      </c>
      <c r="D5661" s="101"/>
      <c r="E5661" s="102"/>
      <c r="F5661" s="103"/>
      <c r="G5661" s="280"/>
    </row>
    <row r="5662" spans="1:123" s="224" customFormat="1" ht="24" customHeight="1" x14ac:dyDescent="0.2">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
      <c r="A5676" s="282"/>
      <c r="D5676" s="94"/>
      <c r="E5676" s="95"/>
      <c r="F5676" s="268" t="s">
        <v>31</v>
      </c>
      <c r="G5676" s="283">
        <f>SUBTOTAL(9,G5662:G5675)</f>
        <v>0</v>
      </c>
    </row>
    <row r="5677" spans="1:7" ht="24" customHeight="1" x14ac:dyDescent="0.2">
      <c r="A5677" s="282"/>
      <c r="C5677" s="104" t="s">
        <v>605</v>
      </c>
      <c r="D5677" s="94"/>
      <c r="E5677" s="95"/>
      <c r="G5677" s="284"/>
    </row>
    <row r="5678" spans="1:7" s="224" customFormat="1" ht="24" customHeight="1" x14ac:dyDescent="0.2">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
      <c r="A5685" s="219" t="str">
        <f t="shared" si="1701"/>
        <v/>
      </c>
      <c r="B5685" s="217">
        <f t="shared" si="1702"/>
        <v>0</v>
      </c>
      <c r="C5685" s="218"/>
      <c r="D5685" s="219" t="str">
        <f t="shared" si="1703"/>
        <v/>
      </c>
      <c r="E5685" s="220"/>
      <c r="F5685" s="221">
        <f t="shared" si="1704"/>
        <v>0</v>
      </c>
      <c r="G5685" s="281">
        <f t="shared" si="1705"/>
        <v>0</v>
      </c>
    </row>
    <row r="5686" spans="1:7" ht="24" customHeight="1" x14ac:dyDescent="0.2">
      <c r="A5686" s="282"/>
      <c r="D5686" s="94"/>
      <c r="E5686" s="95"/>
      <c r="F5686" s="268" t="s">
        <v>32</v>
      </c>
      <c r="G5686" s="283">
        <f>SUBTOTAL(9,G5678:G5685)</f>
        <v>0</v>
      </c>
    </row>
    <row r="5687" spans="1:7" ht="24" customHeight="1" x14ac:dyDescent="0.2">
      <c r="A5687" s="282"/>
      <c r="C5687" s="104" t="s">
        <v>606</v>
      </c>
      <c r="D5687" s="94"/>
      <c r="E5687" s="95"/>
      <c r="G5687" s="284"/>
    </row>
    <row r="5688" spans="1:7" s="224" customFormat="1" ht="24" customHeight="1" x14ac:dyDescent="0.2">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
      <c r="A5697" s="285"/>
      <c r="B5697" s="94"/>
      <c r="D5697" s="94"/>
      <c r="E5697" s="95"/>
      <c r="F5697" s="268" t="s">
        <v>33</v>
      </c>
      <c r="G5697" s="283">
        <f>SUBTOTAL(9,G5688:G5696)</f>
        <v>0</v>
      </c>
    </row>
    <row r="5698" spans="1:123" ht="24" customHeight="1" x14ac:dyDescent="0.2">
      <c r="A5698" s="286"/>
      <c r="B5698" s="94"/>
      <c r="D5698" s="94"/>
      <c r="E5698" s="95"/>
      <c r="G5698" s="284"/>
    </row>
    <row r="5699" spans="1:123" ht="24" customHeight="1" x14ac:dyDescent="0.2">
      <c r="A5699" s="287" t="str">
        <f>B5657</f>
        <v>11.2.35</v>
      </c>
      <c r="B5699" s="288" t="str">
        <f>C5657</f>
        <v>Llaves termomagneticas 2 x 10A - MG</v>
      </c>
      <c r="C5699" s="101"/>
      <c r="D5699" s="101" t="s">
        <v>34</v>
      </c>
      <c r="E5699" s="102"/>
      <c r="F5699" s="290" t="s">
        <v>35</v>
      </c>
      <c r="G5699" s="289">
        <f>SUBTOTAL(9,G5662:G5698)</f>
        <v>0</v>
      </c>
    </row>
    <row r="5701" spans="1:123" ht="24" customHeight="1" x14ac:dyDescent="0.2">
      <c r="A5701" s="269" t="s">
        <v>37</v>
      </c>
      <c r="B5701" s="270"/>
      <c r="C5701" s="270"/>
      <c r="D5701" s="270"/>
      <c r="E5701" s="270"/>
      <c r="F5701" s="270"/>
      <c r="G5701" s="271"/>
    </row>
    <row r="5702" spans="1:123" ht="24" customHeight="1" x14ac:dyDescent="0.2">
      <c r="A5702" s="272" t="s">
        <v>602</v>
      </c>
      <c r="B5702" s="90" t="str">
        <f>Comitente</f>
        <v>SUBSECRETARIA DE ARQUITECTURA</v>
      </c>
      <c r="C5702" s="86"/>
      <c r="D5702" s="91"/>
      <c r="E5702" s="91"/>
      <c r="F5702" s="92"/>
      <c r="G5702" s="273"/>
    </row>
    <row r="5703" spans="1:123" ht="24" customHeight="1" x14ac:dyDescent="0.2">
      <c r="A5703" s="272" t="s">
        <v>603</v>
      </c>
      <c r="B5703" s="90">
        <f>Contratista</f>
        <v>0</v>
      </c>
      <c r="C5703" s="87"/>
      <c r="D5703" s="87"/>
      <c r="E5703" s="87"/>
      <c r="F5703" s="93"/>
      <c r="G5703" s="274"/>
    </row>
    <row r="5704" spans="1:123" ht="24" customHeight="1" x14ac:dyDescent="0.2">
      <c r="A5704" s="272" t="s">
        <v>24</v>
      </c>
      <c r="B5704" s="90" t="str">
        <f>Obra</f>
        <v>ESCUELA SECUNDARIA ULLUM</v>
      </c>
      <c r="C5704" s="87"/>
      <c r="D5704" s="87"/>
      <c r="E5704" s="87"/>
      <c r="F5704" s="93" t="s">
        <v>38</v>
      </c>
      <c r="G5704" s="275">
        <f>Fecha_Base</f>
        <v>0</v>
      </c>
    </row>
    <row r="5705" spans="1:123" ht="24" customHeight="1" x14ac:dyDescent="0.2">
      <c r="A5705" s="276" t="s">
        <v>601</v>
      </c>
      <c r="B5705" s="88" t="str">
        <f>Ubicación</f>
        <v>ULLUM - SAN JUAN</v>
      </c>
      <c r="C5705" s="88"/>
      <c r="D5705" s="94"/>
      <c r="E5705" s="95"/>
      <c r="G5705" s="277"/>
    </row>
    <row r="5706" spans="1:123" ht="24" customHeight="1" x14ac:dyDescent="0.2">
      <c r="A5706" s="276" t="s">
        <v>39</v>
      </c>
      <c r="B5706" s="97">
        <f>IFERROR(VALUE(LEFT(B5707,FIND(".",B5707)-1)),"")</f>
        <v>11</v>
      </c>
      <c r="C5706" s="89" t="str">
        <f>IFERROR(VLOOKUP(B5706,Tabla_CyP,2,FALSE),"")</f>
        <v xml:space="preserve"> INSTALACIÓN ELÉCTRICA</v>
      </c>
      <c r="E5706" s="95"/>
      <c r="G5706" s="277"/>
    </row>
    <row r="5707" spans="1:123" ht="24" customHeight="1" x14ac:dyDescent="0.2">
      <c r="A5707" s="276" t="s">
        <v>25</v>
      </c>
      <c r="B5707" s="98" t="str">
        <f>IFERROR(VLOOKUP(COUNTIF($A$1:A5707,"ANALISIS DE PRECIOS"),Tabla_NumeroItem,2,FALSE),"")</f>
        <v>11.2.36</v>
      </c>
      <c r="C5707" s="89" t="str">
        <f>IFERROR(VLOOKUP(B5707,Tabla_CyP,2,FALSE),"")</f>
        <v>Llaves termomagneticas 2 x 16A - MG</v>
      </c>
      <c r="D5707" s="94"/>
      <c r="E5707" s="95"/>
      <c r="F5707" s="93" t="s">
        <v>26</v>
      </c>
      <c r="G5707" s="278" t="str">
        <f>IFERROR(VLOOKUP(B5707,Tabla_CyP,4,FALSE),"")</f>
        <v>Un</v>
      </c>
    </row>
    <row r="5708" spans="1:123" ht="24" customHeight="1" x14ac:dyDescent="0.2">
      <c r="A5708" s="276"/>
      <c r="B5708" s="88"/>
      <c r="D5708" s="94"/>
      <c r="E5708" s="95"/>
      <c r="G5708" s="277"/>
    </row>
    <row r="5709" spans="1:123" ht="24" customHeight="1" x14ac:dyDescent="0.2">
      <c r="A5709" s="331" t="s">
        <v>507</v>
      </c>
      <c r="B5709" s="332"/>
      <c r="C5709" s="333" t="s">
        <v>0</v>
      </c>
      <c r="D5709" s="333" t="s">
        <v>27</v>
      </c>
      <c r="E5709" s="335" t="s">
        <v>28</v>
      </c>
      <c r="F5709" s="337" t="s">
        <v>29</v>
      </c>
      <c r="G5709" s="337" t="s">
        <v>30</v>
      </c>
    </row>
    <row r="5710" spans="1:123" s="94" customFormat="1" ht="24" customHeight="1" x14ac:dyDescent="0.2">
      <c r="A5710" s="99" t="s">
        <v>508</v>
      </c>
      <c r="B5710" s="99" t="s">
        <v>509</v>
      </c>
      <c r="C5710" s="334"/>
      <c r="D5710" s="334"/>
      <c r="E5710" s="336"/>
      <c r="F5710" s="338"/>
      <c r="G5710" s="338"/>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
      <c r="A5711" s="279"/>
      <c r="B5711" s="100"/>
      <c r="C5711" s="138" t="s">
        <v>604</v>
      </c>
      <c r="D5711" s="101"/>
      <c r="E5711" s="102"/>
      <c r="F5711" s="103"/>
      <c r="G5711" s="280"/>
    </row>
    <row r="5712" spans="1:123" s="224" customFormat="1" ht="24" customHeight="1" x14ac:dyDescent="0.2">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
      <c r="A5726" s="282"/>
      <c r="D5726" s="94"/>
      <c r="E5726" s="95"/>
      <c r="F5726" s="268" t="s">
        <v>31</v>
      </c>
      <c r="G5726" s="283">
        <f>SUBTOTAL(9,G5712:G5725)</f>
        <v>0</v>
      </c>
    </row>
    <row r="5727" spans="1:7" ht="24" customHeight="1" x14ac:dyDescent="0.2">
      <c r="A5727" s="282"/>
      <c r="C5727" s="104" t="s">
        <v>605</v>
      </c>
      <c r="D5727" s="94"/>
      <c r="E5727" s="95"/>
      <c r="G5727" s="284"/>
    </row>
    <row r="5728" spans="1:7" s="224" customFormat="1" ht="24" customHeight="1" x14ac:dyDescent="0.2">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
      <c r="A5735" s="219" t="str">
        <f t="shared" si="1716"/>
        <v/>
      </c>
      <c r="B5735" s="217">
        <f t="shared" si="1717"/>
        <v>0</v>
      </c>
      <c r="C5735" s="218"/>
      <c r="D5735" s="219" t="str">
        <f t="shared" si="1718"/>
        <v/>
      </c>
      <c r="E5735" s="220"/>
      <c r="F5735" s="221">
        <f t="shared" si="1719"/>
        <v>0</v>
      </c>
      <c r="G5735" s="281">
        <f t="shared" si="1720"/>
        <v>0</v>
      </c>
    </row>
    <row r="5736" spans="1:7" ht="24" customHeight="1" x14ac:dyDescent="0.2">
      <c r="A5736" s="282"/>
      <c r="D5736" s="94"/>
      <c r="E5736" s="95"/>
      <c r="F5736" s="268" t="s">
        <v>32</v>
      </c>
      <c r="G5736" s="283">
        <f>SUBTOTAL(9,G5728:G5735)</f>
        <v>0</v>
      </c>
    </row>
    <row r="5737" spans="1:7" ht="24" customHeight="1" x14ac:dyDescent="0.2">
      <c r="A5737" s="282"/>
      <c r="C5737" s="104" t="s">
        <v>606</v>
      </c>
      <c r="D5737" s="94"/>
      <c r="E5737" s="95"/>
      <c r="G5737" s="284"/>
    </row>
    <row r="5738" spans="1:7" s="224" customFormat="1" ht="24" customHeight="1" x14ac:dyDescent="0.2">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
      <c r="A5747" s="285"/>
      <c r="B5747" s="94"/>
      <c r="D5747" s="94"/>
      <c r="E5747" s="95"/>
      <c r="F5747" s="268" t="s">
        <v>33</v>
      </c>
      <c r="G5747" s="283">
        <f>SUBTOTAL(9,G5738:G5746)</f>
        <v>0</v>
      </c>
    </row>
    <row r="5748" spans="1:123" ht="24" customHeight="1" x14ac:dyDescent="0.2">
      <c r="A5748" s="286"/>
      <c r="B5748" s="94"/>
      <c r="D5748" s="94"/>
      <c r="E5748" s="95"/>
      <c r="G5748" s="284"/>
    </row>
    <row r="5749" spans="1:123" ht="24" customHeight="1" x14ac:dyDescent="0.2">
      <c r="A5749" s="287" t="str">
        <f>B5707</f>
        <v>11.2.36</v>
      </c>
      <c r="B5749" s="288" t="str">
        <f>C5707</f>
        <v>Llaves termomagneticas 2 x 16A - MG</v>
      </c>
      <c r="C5749" s="101"/>
      <c r="D5749" s="101" t="s">
        <v>34</v>
      </c>
      <c r="E5749" s="102"/>
      <c r="F5749" s="290" t="s">
        <v>35</v>
      </c>
      <c r="G5749" s="289">
        <f>SUBTOTAL(9,G5712:G5748)</f>
        <v>0</v>
      </c>
    </row>
    <row r="5751" spans="1:123" ht="24" customHeight="1" x14ac:dyDescent="0.2">
      <c r="A5751" s="269" t="s">
        <v>37</v>
      </c>
      <c r="B5751" s="270"/>
      <c r="C5751" s="270"/>
      <c r="D5751" s="270"/>
      <c r="E5751" s="270"/>
      <c r="F5751" s="270"/>
      <c r="G5751" s="271"/>
    </row>
    <row r="5752" spans="1:123" ht="24" customHeight="1" x14ac:dyDescent="0.2">
      <c r="A5752" s="272" t="s">
        <v>602</v>
      </c>
      <c r="B5752" s="90" t="str">
        <f>Comitente</f>
        <v>SUBSECRETARIA DE ARQUITECTURA</v>
      </c>
      <c r="C5752" s="86"/>
      <c r="D5752" s="91"/>
      <c r="E5752" s="91"/>
      <c r="F5752" s="92"/>
      <c r="G5752" s="273"/>
    </row>
    <row r="5753" spans="1:123" ht="24" customHeight="1" x14ac:dyDescent="0.2">
      <c r="A5753" s="272" t="s">
        <v>603</v>
      </c>
      <c r="B5753" s="90">
        <f>Contratista</f>
        <v>0</v>
      </c>
      <c r="C5753" s="87"/>
      <c r="D5753" s="87"/>
      <c r="E5753" s="87"/>
      <c r="F5753" s="93"/>
      <c r="G5753" s="274"/>
    </row>
    <row r="5754" spans="1:123" ht="24" customHeight="1" x14ac:dyDescent="0.2">
      <c r="A5754" s="272" t="s">
        <v>24</v>
      </c>
      <c r="B5754" s="90" t="str">
        <f>Obra</f>
        <v>ESCUELA SECUNDARIA ULLUM</v>
      </c>
      <c r="C5754" s="87"/>
      <c r="D5754" s="87"/>
      <c r="E5754" s="87"/>
      <c r="F5754" s="93" t="s">
        <v>38</v>
      </c>
      <c r="G5754" s="275">
        <f>Fecha_Base</f>
        <v>0</v>
      </c>
    </row>
    <row r="5755" spans="1:123" ht="24" customHeight="1" x14ac:dyDescent="0.2">
      <c r="A5755" s="276" t="s">
        <v>601</v>
      </c>
      <c r="B5755" s="88" t="str">
        <f>Ubicación</f>
        <v>ULLUM - SAN JUAN</v>
      </c>
      <c r="C5755" s="88"/>
      <c r="D5755" s="94"/>
      <c r="E5755" s="95"/>
      <c r="G5755" s="277"/>
    </row>
    <row r="5756" spans="1:123" ht="24" customHeight="1" x14ac:dyDescent="0.2">
      <c r="A5756" s="276" t="s">
        <v>39</v>
      </c>
      <c r="B5756" s="97">
        <f>IFERROR(VALUE(LEFT(B5757,FIND(".",B5757)-1)),"")</f>
        <v>11</v>
      </c>
      <c r="C5756" s="89" t="str">
        <f>IFERROR(VLOOKUP(B5756,Tabla_CyP,2,FALSE),"")</f>
        <v xml:space="preserve"> INSTALACIÓN ELÉCTRICA</v>
      </c>
      <c r="E5756" s="95"/>
      <c r="G5756" s="277"/>
    </row>
    <row r="5757" spans="1:123" ht="24" customHeight="1" x14ac:dyDescent="0.2">
      <c r="A5757" s="276" t="s">
        <v>25</v>
      </c>
      <c r="B5757" s="98" t="str">
        <f>IFERROR(VLOOKUP(COUNTIF($A$1:A5757,"ANALISIS DE PRECIOS"),Tabla_NumeroItem,2,FALSE),"")</f>
        <v>11.2.37</v>
      </c>
      <c r="C5757" s="89" t="str">
        <f>IFERROR(VLOOKUP(B5757,Tabla_CyP,2,FALSE),"")</f>
        <v>Llaves termomagneticas 2 x 20A - MG</v>
      </c>
      <c r="D5757" s="94"/>
      <c r="E5757" s="95"/>
      <c r="F5757" s="93" t="s">
        <v>26</v>
      </c>
      <c r="G5757" s="278" t="str">
        <f>IFERROR(VLOOKUP(B5757,Tabla_CyP,4,FALSE),"")</f>
        <v>Un</v>
      </c>
    </row>
    <row r="5758" spans="1:123" ht="24" customHeight="1" x14ac:dyDescent="0.2">
      <c r="A5758" s="276"/>
      <c r="B5758" s="88"/>
      <c r="D5758" s="94"/>
      <c r="E5758" s="95"/>
      <c r="G5758" s="277"/>
    </row>
    <row r="5759" spans="1:123" ht="24" customHeight="1" x14ac:dyDescent="0.2">
      <c r="A5759" s="331" t="s">
        <v>507</v>
      </c>
      <c r="B5759" s="332"/>
      <c r="C5759" s="333" t="s">
        <v>0</v>
      </c>
      <c r="D5759" s="333" t="s">
        <v>27</v>
      </c>
      <c r="E5759" s="335" t="s">
        <v>28</v>
      </c>
      <c r="F5759" s="337" t="s">
        <v>29</v>
      </c>
      <c r="G5759" s="337" t="s">
        <v>30</v>
      </c>
    </row>
    <row r="5760" spans="1:123" s="94" customFormat="1" ht="24" customHeight="1" x14ac:dyDescent="0.2">
      <c r="A5760" s="99" t="s">
        <v>508</v>
      </c>
      <c r="B5760" s="99" t="s">
        <v>509</v>
      </c>
      <c r="C5760" s="334"/>
      <c r="D5760" s="334"/>
      <c r="E5760" s="336"/>
      <c r="F5760" s="338"/>
      <c r="G5760" s="338"/>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
      <c r="A5761" s="279"/>
      <c r="B5761" s="100"/>
      <c r="C5761" s="138" t="s">
        <v>604</v>
      </c>
      <c r="D5761" s="101"/>
      <c r="E5761" s="102"/>
      <c r="F5761" s="103"/>
      <c r="G5761" s="280"/>
    </row>
    <row r="5762" spans="1:7" s="224" customFormat="1" ht="24" customHeight="1" x14ac:dyDescent="0.2">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
      <c r="A5776" s="282"/>
      <c r="D5776" s="94"/>
      <c r="E5776" s="95"/>
      <c r="F5776" s="268" t="s">
        <v>31</v>
      </c>
      <c r="G5776" s="283">
        <f>SUBTOTAL(9,G5762:G5775)</f>
        <v>0</v>
      </c>
    </row>
    <row r="5777" spans="1:7" ht="24" customHeight="1" x14ac:dyDescent="0.2">
      <c r="A5777" s="282"/>
      <c r="C5777" s="104" t="s">
        <v>605</v>
      </c>
      <c r="D5777" s="94"/>
      <c r="E5777" s="95"/>
      <c r="G5777" s="284"/>
    </row>
    <row r="5778" spans="1:7" s="224" customFormat="1" ht="24" customHeight="1" x14ac:dyDescent="0.2">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
      <c r="A5785" s="219" t="str">
        <f t="shared" si="1731"/>
        <v/>
      </c>
      <c r="B5785" s="217">
        <f t="shared" si="1732"/>
        <v>0</v>
      </c>
      <c r="C5785" s="218"/>
      <c r="D5785" s="219" t="str">
        <f t="shared" si="1733"/>
        <v/>
      </c>
      <c r="E5785" s="220"/>
      <c r="F5785" s="221">
        <f t="shared" si="1734"/>
        <v>0</v>
      </c>
      <c r="G5785" s="281">
        <f t="shared" si="1735"/>
        <v>0</v>
      </c>
    </row>
    <row r="5786" spans="1:7" ht="24" customHeight="1" x14ac:dyDescent="0.2">
      <c r="A5786" s="282"/>
      <c r="D5786" s="94"/>
      <c r="E5786" s="95"/>
      <c r="F5786" s="268" t="s">
        <v>32</v>
      </c>
      <c r="G5786" s="283">
        <f>SUBTOTAL(9,G5778:G5785)</f>
        <v>0</v>
      </c>
    </row>
    <row r="5787" spans="1:7" ht="24" customHeight="1" x14ac:dyDescent="0.2">
      <c r="A5787" s="282"/>
      <c r="C5787" s="104" t="s">
        <v>606</v>
      </c>
      <c r="D5787" s="94"/>
      <c r="E5787" s="95"/>
      <c r="G5787" s="284"/>
    </row>
    <row r="5788" spans="1:7" s="224" customFormat="1" ht="24" customHeight="1" x14ac:dyDescent="0.2">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
      <c r="A5797" s="285"/>
      <c r="B5797" s="94"/>
      <c r="D5797" s="94"/>
      <c r="E5797" s="95"/>
      <c r="F5797" s="268" t="s">
        <v>33</v>
      </c>
      <c r="G5797" s="283">
        <f>SUBTOTAL(9,G5788:G5796)</f>
        <v>0</v>
      </c>
    </row>
    <row r="5798" spans="1:7" ht="24" customHeight="1" x14ac:dyDescent="0.2">
      <c r="A5798" s="286"/>
      <c r="B5798" s="94"/>
      <c r="D5798" s="94"/>
      <c r="E5798" s="95"/>
      <c r="G5798" s="284"/>
    </row>
    <row r="5799" spans="1:7" ht="24" customHeight="1" x14ac:dyDescent="0.2">
      <c r="A5799" s="287" t="str">
        <f>B5757</f>
        <v>11.2.37</v>
      </c>
      <c r="B5799" s="288" t="str">
        <f>C5757</f>
        <v>Llaves termomagneticas 2 x 20A - MG</v>
      </c>
      <c r="C5799" s="101"/>
      <c r="D5799" s="101" t="s">
        <v>34</v>
      </c>
      <c r="E5799" s="102"/>
      <c r="F5799" s="290" t="s">
        <v>35</v>
      </c>
      <c r="G5799" s="289">
        <f>SUBTOTAL(9,G5762:G5798)</f>
        <v>0</v>
      </c>
    </row>
    <row r="5801" spans="1:7" ht="24" customHeight="1" x14ac:dyDescent="0.2">
      <c r="A5801" s="269" t="s">
        <v>37</v>
      </c>
      <c r="B5801" s="270"/>
      <c r="C5801" s="270"/>
      <c r="D5801" s="270"/>
      <c r="E5801" s="270"/>
      <c r="F5801" s="270"/>
      <c r="G5801" s="271"/>
    </row>
    <row r="5802" spans="1:7" ht="24" customHeight="1" x14ac:dyDescent="0.2">
      <c r="A5802" s="272" t="s">
        <v>602</v>
      </c>
      <c r="B5802" s="90" t="str">
        <f>Comitente</f>
        <v>SUBSECRETARIA DE ARQUITECTURA</v>
      </c>
      <c r="C5802" s="86"/>
      <c r="D5802" s="91"/>
      <c r="E5802" s="91"/>
      <c r="F5802" s="92"/>
      <c r="G5802" s="273"/>
    </row>
    <row r="5803" spans="1:7" ht="24" customHeight="1" x14ac:dyDescent="0.2">
      <c r="A5803" s="272" t="s">
        <v>603</v>
      </c>
      <c r="B5803" s="90">
        <f>Contratista</f>
        <v>0</v>
      </c>
      <c r="C5803" s="87"/>
      <c r="D5803" s="87"/>
      <c r="E5803" s="87"/>
      <c r="F5803" s="93"/>
      <c r="G5803" s="274"/>
    </row>
    <row r="5804" spans="1:7" ht="24" customHeight="1" x14ac:dyDescent="0.2">
      <c r="A5804" s="272" t="s">
        <v>24</v>
      </c>
      <c r="B5804" s="90" t="str">
        <f>Obra</f>
        <v>ESCUELA SECUNDARIA ULLUM</v>
      </c>
      <c r="C5804" s="87"/>
      <c r="D5804" s="87"/>
      <c r="E5804" s="87"/>
      <c r="F5804" s="93" t="s">
        <v>38</v>
      </c>
      <c r="G5804" s="275">
        <f>Fecha_Base</f>
        <v>0</v>
      </c>
    </row>
    <row r="5805" spans="1:7" ht="24" customHeight="1" x14ac:dyDescent="0.2">
      <c r="A5805" s="276" t="s">
        <v>601</v>
      </c>
      <c r="B5805" s="88" t="str">
        <f>Ubicación</f>
        <v>ULLUM - SAN JUAN</v>
      </c>
      <c r="C5805" s="88"/>
      <c r="D5805" s="94"/>
      <c r="E5805" s="95"/>
      <c r="G5805" s="277"/>
    </row>
    <row r="5806" spans="1:7" ht="24" customHeight="1" x14ac:dyDescent="0.2">
      <c r="A5806" s="276" t="s">
        <v>39</v>
      </c>
      <c r="B5806" s="97">
        <f>IFERROR(VALUE(LEFT(B5807,FIND(".",B5807)-1)),"")</f>
        <v>11</v>
      </c>
      <c r="C5806" s="89" t="str">
        <f>IFERROR(VLOOKUP(B5806,Tabla_CyP,2,FALSE),"")</f>
        <v xml:space="preserve"> INSTALACIÓN ELÉCTRICA</v>
      </c>
      <c r="E5806" s="95"/>
      <c r="G5806" s="277"/>
    </row>
    <row r="5807" spans="1:7" ht="24" customHeight="1" x14ac:dyDescent="0.2">
      <c r="A5807" s="276" t="s">
        <v>25</v>
      </c>
      <c r="B5807" s="98" t="str">
        <f>IFERROR(VLOOKUP(COUNTIF($A$1:A5807,"ANALISIS DE PRECIOS"),Tabla_NumeroItem,2,FALSE),"")</f>
        <v>11.2.38</v>
      </c>
      <c r="C5807" s="89" t="str">
        <f>IFERROR(VLOOKUP(B5807,Tabla_CyP,2,FALSE),"")</f>
        <v>Llaves termomagneticas 2x25A - MG</v>
      </c>
      <c r="D5807" s="94"/>
      <c r="E5807" s="95"/>
      <c r="F5807" s="93" t="s">
        <v>26</v>
      </c>
      <c r="G5807" s="278" t="str">
        <f>IFERROR(VLOOKUP(B5807,Tabla_CyP,4,FALSE),"")</f>
        <v>Un</v>
      </c>
    </row>
    <row r="5808" spans="1:7" ht="24" customHeight="1" x14ac:dyDescent="0.2">
      <c r="A5808" s="276"/>
      <c r="B5808" s="88"/>
      <c r="D5808" s="94"/>
      <c r="E5808" s="95"/>
      <c r="G5808" s="277"/>
    </row>
    <row r="5809" spans="1:123" ht="24" customHeight="1" x14ac:dyDescent="0.2">
      <c r="A5809" s="331" t="s">
        <v>507</v>
      </c>
      <c r="B5809" s="332"/>
      <c r="C5809" s="333" t="s">
        <v>0</v>
      </c>
      <c r="D5809" s="333" t="s">
        <v>27</v>
      </c>
      <c r="E5809" s="335" t="s">
        <v>28</v>
      </c>
      <c r="F5809" s="337" t="s">
        <v>29</v>
      </c>
      <c r="G5809" s="337" t="s">
        <v>30</v>
      </c>
    </row>
    <row r="5810" spans="1:123" s="94" customFormat="1" ht="24" customHeight="1" x14ac:dyDescent="0.2">
      <c r="A5810" s="99" t="s">
        <v>508</v>
      </c>
      <c r="B5810" s="99" t="s">
        <v>509</v>
      </c>
      <c r="C5810" s="334"/>
      <c r="D5810" s="334"/>
      <c r="E5810" s="336"/>
      <c r="F5810" s="338"/>
      <c r="G5810" s="338"/>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
      <c r="A5811" s="279"/>
      <c r="B5811" s="100"/>
      <c r="C5811" s="138" t="s">
        <v>604</v>
      </c>
      <c r="D5811" s="101"/>
      <c r="E5811" s="102"/>
      <c r="F5811" s="103"/>
      <c r="G5811" s="280"/>
    </row>
    <row r="5812" spans="1:123" s="224" customFormat="1" ht="24" customHeight="1" x14ac:dyDescent="0.2">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
      <c r="A5826" s="282"/>
      <c r="D5826" s="94"/>
      <c r="E5826" s="95"/>
      <c r="F5826" s="268" t="s">
        <v>31</v>
      </c>
      <c r="G5826" s="283">
        <f>SUBTOTAL(9,G5812:G5825)</f>
        <v>0</v>
      </c>
    </row>
    <row r="5827" spans="1:7" ht="24" customHeight="1" x14ac:dyDescent="0.2">
      <c r="A5827" s="282"/>
      <c r="C5827" s="104" t="s">
        <v>605</v>
      </c>
      <c r="D5827" s="94"/>
      <c r="E5827" s="95"/>
      <c r="G5827" s="284"/>
    </row>
    <row r="5828" spans="1:7" s="224" customFormat="1" ht="24" customHeight="1" x14ac:dyDescent="0.2">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
      <c r="A5835" s="219" t="str">
        <f t="shared" si="1746"/>
        <v/>
      </c>
      <c r="B5835" s="217">
        <f t="shared" si="1747"/>
        <v>0</v>
      </c>
      <c r="C5835" s="218"/>
      <c r="D5835" s="219" t="str">
        <f t="shared" si="1748"/>
        <v/>
      </c>
      <c r="E5835" s="220"/>
      <c r="F5835" s="221">
        <f t="shared" si="1749"/>
        <v>0</v>
      </c>
      <c r="G5835" s="281">
        <f t="shared" si="1750"/>
        <v>0</v>
      </c>
    </row>
    <row r="5836" spans="1:7" ht="24" customHeight="1" x14ac:dyDescent="0.2">
      <c r="A5836" s="282"/>
      <c r="D5836" s="94"/>
      <c r="E5836" s="95"/>
      <c r="F5836" s="268" t="s">
        <v>32</v>
      </c>
      <c r="G5836" s="283">
        <f>SUBTOTAL(9,G5828:G5835)</f>
        <v>0</v>
      </c>
    </row>
    <row r="5837" spans="1:7" ht="24" customHeight="1" x14ac:dyDescent="0.2">
      <c r="A5837" s="282"/>
      <c r="C5837" s="104" t="s">
        <v>606</v>
      </c>
      <c r="D5837" s="94"/>
      <c r="E5837" s="95"/>
      <c r="G5837" s="284"/>
    </row>
    <row r="5838" spans="1:7" s="224" customFormat="1" ht="24" customHeight="1" x14ac:dyDescent="0.2">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
      <c r="A5847" s="285"/>
      <c r="B5847" s="94"/>
      <c r="D5847" s="94"/>
      <c r="E5847" s="95"/>
      <c r="F5847" s="268" t="s">
        <v>33</v>
      </c>
      <c r="G5847" s="283">
        <f>SUBTOTAL(9,G5838:G5846)</f>
        <v>0</v>
      </c>
    </row>
    <row r="5848" spans="1:7" ht="24" customHeight="1" x14ac:dyDescent="0.2">
      <c r="A5848" s="286"/>
      <c r="B5848" s="94"/>
      <c r="D5848" s="94"/>
      <c r="E5848" s="95"/>
      <c r="G5848" s="284"/>
    </row>
    <row r="5849" spans="1:7" ht="24" customHeight="1" x14ac:dyDescent="0.2">
      <c r="A5849" s="287" t="str">
        <f>B5807</f>
        <v>11.2.38</v>
      </c>
      <c r="B5849" s="288" t="str">
        <f>C5807</f>
        <v>Llaves termomagneticas 2x25A - MG</v>
      </c>
      <c r="C5849" s="101"/>
      <c r="D5849" s="101" t="s">
        <v>34</v>
      </c>
      <c r="E5849" s="102"/>
      <c r="F5849" s="290" t="s">
        <v>35</v>
      </c>
      <c r="G5849" s="289">
        <f>SUBTOTAL(9,G5812:G5848)</f>
        <v>0</v>
      </c>
    </row>
    <row r="5851" spans="1:7" ht="24" customHeight="1" x14ac:dyDescent="0.2">
      <c r="A5851" s="269" t="s">
        <v>37</v>
      </c>
      <c r="B5851" s="270"/>
      <c r="C5851" s="270"/>
      <c r="D5851" s="270"/>
      <c r="E5851" s="270"/>
      <c r="F5851" s="270"/>
      <c r="G5851" s="271"/>
    </row>
    <row r="5852" spans="1:7" ht="24" customHeight="1" x14ac:dyDescent="0.2">
      <c r="A5852" s="272" t="s">
        <v>602</v>
      </c>
      <c r="B5852" s="90" t="str">
        <f>Comitente</f>
        <v>SUBSECRETARIA DE ARQUITECTURA</v>
      </c>
      <c r="C5852" s="86"/>
      <c r="D5852" s="91"/>
      <c r="E5852" s="91"/>
      <c r="F5852" s="92"/>
      <c r="G5852" s="273"/>
    </row>
    <row r="5853" spans="1:7" ht="24" customHeight="1" x14ac:dyDescent="0.2">
      <c r="A5853" s="272" t="s">
        <v>603</v>
      </c>
      <c r="B5853" s="90">
        <f>Contratista</f>
        <v>0</v>
      </c>
      <c r="C5853" s="87"/>
      <c r="D5853" s="87"/>
      <c r="E5853" s="87"/>
      <c r="F5853" s="93"/>
      <c r="G5853" s="274"/>
    </row>
    <row r="5854" spans="1:7" ht="24" customHeight="1" x14ac:dyDescent="0.2">
      <c r="A5854" s="272" t="s">
        <v>24</v>
      </c>
      <c r="B5854" s="90" t="str">
        <f>Obra</f>
        <v>ESCUELA SECUNDARIA ULLUM</v>
      </c>
      <c r="C5854" s="87"/>
      <c r="D5854" s="87"/>
      <c r="E5854" s="87"/>
      <c r="F5854" s="93" t="s">
        <v>38</v>
      </c>
      <c r="G5854" s="275">
        <f>Fecha_Base</f>
        <v>0</v>
      </c>
    </row>
    <row r="5855" spans="1:7" ht="24" customHeight="1" x14ac:dyDescent="0.2">
      <c r="A5855" s="276" t="s">
        <v>601</v>
      </c>
      <c r="B5855" s="88" t="str">
        <f>Ubicación</f>
        <v>ULLUM - SAN JUAN</v>
      </c>
      <c r="C5855" s="88"/>
      <c r="D5855" s="94"/>
      <c r="E5855" s="95"/>
      <c r="G5855" s="277"/>
    </row>
    <row r="5856" spans="1:7" ht="24" customHeight="1" x14ac:dyDescent="0.2">
      <c r="A5856" s="276" t="s">
        <v>39</v>
      </c>
      <c r="B5856" s="97">
        <f>IFERROR(VALUE(LEFT(B5857,FIND(".",B5857)-1)),"")</f>
        <v>11</v>
      </c>
      <c r="C5856" s="89" t="str">
        <f>IFERROR(VLOOKUP(B5856,Tabla_CyP,2,FALSE),"")</f>
        <v xml:space="preserve"> INSTALACIÓN ELÉCTRICA</v>
      </c>
      <c r="E5856" s="95"/>
      <c r="G5856" s="277"/>
    </row>
    <row r="5857" spans="1:123" ht="24" customHeight="1" x14ac:dyDescent="0.2">
      <c r="A5857" s="276" t="s">
        <v>25</v>
      </c>
      <c r="B5857" s="98" t="str">
        <f>IFERROR(VLOOKUP(COUNTIF($A$1:A5857,"ANALISIS DE PRECIOS"),Tabla_NumeroItem,2,FALSE),"")</f>
        <v>11.2.39</v>
      </c>
      <c r="C5857" s="89" t="str">
        <f>IFERROR(VLOOKUP(B5857,Tabla_CyP,2,FALSE),"")</f>
        <v>Llaves termomagneticas 4 x 25 A - MG</v>
      </c>
      <c r="D5857" s="94"/>
      <c r="E5857" s="95"/>
      <c r="F5857" s="93" t="s">
        <v>26</v>
      </c>
      <c r="G5857" s="278" t="str">
        <f>IFERROR(VLOOKUP(B5857,Tabla_CyP,4,FALSE),"")</f>
        <v>Un</v>
      </c>
    </row>
    <row r="5858" spans="1:123" ht="24" customHeight="1" x14ac:dyDescent="0.2">
      <c r="A5858" s="276"/>
      <c r="B5858" s="88"/>
      <c r="D5858" s="94"/>
      <c r="E5858" s="95"/>
      <c r="G5858" s="277"/>
    </row>
    <row r="5859" spans="1:123" ht="24" customHeight="1" x14ac:dyDescent="0.2">
      <c r="A5859" s="331" t="s">
        <v>507</v>
      </c>
      <c r="B5859" s="332"/>
      <c r="C5859" s="333" t="s">
        <v>0</v>
      </c>
      <c r="D5859" s="333" t="s">
        <v>27</v>
      </c>
      <c r="E5859" s="335" t="s">
        <v>28</v>
      </c>
      <c r="F5859" s="337" t="s">
        <v>29</v>
      </c>
      <c r="G5859" s="337" t="s">
        <v>30</v>
      </c>
    </row>
    <row r="5860" spans="1:123" s="94" customFormat="1" ht="24" customHeight="1" x14ac:dyDescent="0.2">
      <c r="A5860" s="99" t="s">
        <v>508</v>
      </c>
      <c r="B5860" s="99" t="s">
        <v>509</v>
      </c>
      <c r="C5860" s="334"/>
      <c r="D5860" s="334"/>
      <c r="E5860" s="336"/>
      <c r="F5860" s="338"/>
      <c r="G5860" s="338"/>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
      <c r="A5861" s="279"/>
      <c r="B5861" s="100"/>
      <c r="C5861" s="138" t="s">
        <v>604</v>
      </c>
      <c r="D5861" s="101"/>
      <c r="E5861" s="102"/>
      <c r="F5861" s="103"/>
      <c r="G5861" s="280"/>
    </row>
    <row r="5862" spans="1:123" s="224" customFormat="1" ht="24" customHeight="1" x14ac:dyDescent="0.2">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
      <c r="A5876" s="282"/>
      <c r="D5876" s="94"/>
      <c r="E5876" s="95"/>
      <c r="F5876" s="268" t="s">
        <v>31</v>
      </c>
      <c r="G5876" s="283">
        <f>SUBTOTAL(9,G5862:G5875)</f>
        <v>0</v>
      </c>
    </row>
    <row r="5877" spans="1:7" ht="24" customHeight="1" x14ac:dyDescent="0.2">
      <c r="A5877" s="282"/>
      <c r="C5877" s="104" t="s">
        <v>605</v>
      </c>
      <c r="D5877" s="94"/>
      <c r="E5877" s="95"/>
      <c r="G5877" s="284"/>
    </row>
    <row r="5878" spans="1:7" s="224" customFormat="1" ht="24" customHeight="1" x14ac:dyDescent="0.2">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
      <c r="A5885" s="219" t="str">
        <f t="shared" si="1761"/>
        <v/>
      </c>
      <c r="B5885" s="217">
        <f t="shared" si="1762"/>
        <v>0</v>
      </c>
      <c r="C5885" s="218"/>
      <c r="D5885" s="219" t="str">
        <f t="shared" si="1763"/>
        <v/>
      </c>
      <c r="E5885" s="220"/>
      <c r="F5885" s="221">
        <f t="shared" si="1764"/>
        <v>0</v>
      </c>
      <c r="G5885" s="281">
        <f t="shared" si="1765"/>
        <v>0</v>
      </c>
    </row>
    <row r="5886" spans="1:7" ht="24" customHeight="1" x14ac:dyDescent="0.2">
      <c r="A5886" s="282"/>
      <c r="D5886" s="94"/>
      <c r="E5886" s="95"/>
      <c r="F5886" s="268" t="s">
        <v>32</v>
      </c>
      <c r="G5886" s="283">
        <f>SUBTOTAL(9,G5878:G5885)</f>
        <v>0</v>
      </c>
    </row>
    <row r="5887" spans="1:7" ht="24" customHeight="1" x14ac:dyDescent="0.2">
      <c r="A5887" s="282"/>
      <c r="C5887" s="104" t="s">
        <v>606</v>
      </c>
      <c r="D5887" s="94"/>
      <c r="E5887" s="95"/>
      <c r="G5887" s="284"/>
    </row>
    <row r="5888" spans="1:7" s="224" customFormat="1" ht="24" customHeight="1" x14ac:dyDescent="0.2">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
      <c r="A5897" s="285"/>
      <c r="B5897" s="94"/>
      <c r="D5897" s="94"/>
      <c r="E5897" s="95"/>
      <c r="F5897" s="268" t="s">
        <v>33</v>
      </c>
      <c r="G5897" s="283">
        <f>SUBTOTAL(9,G5888:G5896)</f>
        <v>0</v>
      </c>
    </row>
    <row r="5898" spans="1:7" ht="24" customHeight="1" x14ac:dyDescent="0.2">
      <c r="A5898" s="286"/>
      <c r="B5898" s="94"/>
      <c r="D5898" s="94"/>
      <c r="E5898" s="95"/>
      <c r="G5898" s="284"/>
    </row>
    <row r="5899" spans="1:7" ht="24" customHeight="1" x14ac:dyDescent="0.2">
      <c r="A5899" s="287" t="str">
        <f>B5857</f>
        <v>11.2.39</v>
      </c>
      <c r="B5899" s="288" t="str">
        <f>C5857</f>
        <v>Llaves termomagneticas 4 x 25 A - MG</v>
      </c>
      <c r="C5899" s="101"/>
      <c r="D5899" s="101" t="s">
        <v>34</v>
      </c>
      <c r="E5899" s="102"/>
      <c r="F5899" s="290" t="s">
        <v>35</v>
      </c>
      <c r="G5899" s="289">
        <f>SUBTOTAL(9,G5862:G5898)</f>
        <v>0</v>
      </c>
    </row>
    <row r="5901" spans="1:7" ht="24" customHeight="1" x14ac:dyDescent="0.2">
      <c r="A5901" s="269" t="s">
        <v>37</v>
      </c>
      <c r="B5901" s="270"/>
      <c r="C5901" s="270"/>
      <c r="D5901" s="270"/>
      <c r="E5901" s="270"/>
      <c r="F5901" s="270"/>
      <c r="G5901" s="271"/>
    </row>
    <row r="5902" spans="1:7" ht="24" customHeight="1" x14ac:dyDescent="0.2">
      <c r="A5902" s="272" t="s">
        <v>602</v>
      </c>
      <c r="B5902" s="90" t="str">
        <f>Comitente</f>
        <v>SUBSECRETARIA DE ARQUITECTURA</v>
      </c>
      <c r="C5902" s="86"/>
      <c r="D5902" s="91"/>
      <c r="E5902" s="91"/>
      <c r="F5902" s="92"/>
      <c r="G5902" s="273"/>
    </row>
    <row r="5903" spans="1:7" ht="24" customHeight="1" x14ac:dyDescent="0.2">
      <c r="A5903" s="272" t="s">
        <v>603</v>
      </c>
      <c r="B5903" s="90">
        <f>Contratista</f>
        <v>0</v>
      </c>
      <c r="C5903" s="87"/>
      <c r="D5903" s="87"/>
      <c r="E5903" s="87"/>
      <c r="F5903" s="93"/>
      <c r="G5903" s="274"/>
    </row>
    <row r="5904" spans="1:7" ht="24" customHeight="1" x14ac:dyDescent="0.2">
      <c r="A5904" s="272" t="s">
        <v>24</v>
      </c>
      <c r="B5904" s="90" t="str">
        <f>Obra</f>
        <v>ESCUELA SECUNDARIA ULLUM</v>
      </c>
      <c r="C5904" s="87"/>
      <c r="D5904" s="87"/>
      <c r="E5904" s="87"/>
      <c r="F5904" s="93" t="s">
        <v>38</v>
      </c>
      <c r="G5904" s="275">
        <f>Fecha_Base</f>
        <v>0</v>
      </c>
    </row>
    <row r="5905" spans="1:123" ht="24" customHeight="1" x14ac:dyDescent="0.2">
      <c r="A5905" s="276" t="s">
        <v>601</v>
      </c>
      <c r="B5905" s="88" t="str">
        <f>Ubicación</f>
        <v>ULLUM - SAN JUAN</v>
      </c>
      <c r="C5905" s="88"/>
      <c r="D5905" s="94"/>
      <c r="E5905" s="95"/>
      <c r="G5905" s="277"/>
    </row>
    <row r="5906" spans="1:123" ht="24" customHeight="1" x14ac:dyDescent="0.2">
      <c r="A5906" s="276" t="s">
        <v>39</v>
      </c>
      <c r="B5906" s="97">
        <f>IFERROR(VALUE(LEFT(B5907,FIND(".",B5907)-1)),"")</f>
        <v>11</v>
      </c>
      <c r="C5906" s="89" t="str">
        <f>IFERROR(VLOOKUP(B5906,Tabla_CyP,2,FALSE),"")</f>
        <v xml:space="preserve"> INSTALACIÓN ELÉCTRICA</v>
      </c>
      <c r="E5906" s="95"/>
      <c r="G5906" s="277"/>
    </row>
    <row r="5907" spans="1:123" ht="24" customHeight="1" x14ac:dyDescent="0.2">
      <c r="A5907" s="276" t="s">
        <v>25</v>
      </c>
      <c r="B5907" s="98" t="str">
        <f>IFERROR(VLOOKUP(COUNTIF($A$1:A5907,"ANALISIS DE PRECIOS"),Tabla_NumeroItem,2,FALSE),"")</f>
        <v>11.2.40</v>
      </c>
      <c r="C5907" s="89" t="str">
        <f>IFERROR(VLOOKUP(B5907,Tabla_CyP,2,FALSE),"")</f>
        <v>Llaves termomagneticas 4 x 32 A - MG</v>
      </c>
      <c r="D5907" s="94"/>
      <c r="E5907" s="95"/>
      <c r="F5907" s="93" t="s">
        <v>26</v>
      </c>
      <c r="G5907" s="278" t="str">
        <f>IFERROR(VLOOKUP(B5907,Tabla_CyP,4,FALSE),"")</f>
        <v>Un</v>
      </c>
    </row>
    <row r="5908" spans="1:123" ht="24" customHeight="1" x14ac:dyDescent="0.2">
      <c r="A5908" s="276"/>
      <c r="B5908" s="88"/>
      <c r="D5908" s="94"/>
      <c r="E5908" s="95"/>
      <c r="G5908" s="277"/>
    </row>
    <row r="5909" spans="1:123" ht="24" customHeight="1" x14ac:dyDescent="0.2">
      <c r="A5909" s="331" t="s">
        <v>507</v>
      </c>
      <c r="B5909" s="332"/>
      <c r="C5909" s="333" t="s">
        <v>0</v>
      </c>
      <c r="D5909" s="333" t="s">
        <v>27</v>
      </c>
      <c r="E5909" s="335" t="s">
        <v>28</v>
      </c>
      <c r="F5909" s="337" t="s">
        <v>29</v>
      </c>
      <c r="G5909" s="337" t="s">
        <v>30</v>
      </c>
    </row>
    <row r="5910" spans="1:123" s="94" customFormat="1" ht="24" customHeight="1" x14ac:dyDescent="0.2">
      <c r="A5910" s="99" t="s">
        <v>508</v>
      </c>
      <c r="B5910" s="99" t="s">
        <v>509</v>
      </c>
      <c r="C5910" s="334"/>
      <c r="D5910" s="334"/>
      <c r="E5910" s="336"/>
      <c r="F5910" s="338"/>
      <c r="G5910" s="338"/>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
      <c r="A5911" s="279"/>
      <c r="B5911" s="100"/>
      <c r="C5911" s="138" t="s">
        <v>604</v>
      </c>
      <c r="D5911" s="101"/>
      <c r="E5911" s="102"/>
      <c r="F5911" s="103"/>
      <c r="G5911" s="280"/>
    </row>
    <row r="5912" spans="1:123" s="224" customFormat="1" ht="24" customHeight="1" x14ac:dyDescent="0.2">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
      <c r="A5926" s="282"/>
      <c r="D5926" s="94"/>
      <c r="E5926" s="95"/>
      <c r="F5926" s="268" t="s">
        <v>31</v>
      </c>
      <c r="G5926" s="283">
        <f>SUBTOTAL(9,G5912:G5925)</f>
        <v>0</v>
      </c>
    </row>
    <row r="5927" spans="1:7" ht="24" customHeight="1" x14ac:dyDescent="0.2">
      <c r="A5927" s="282"/>
      <c r="C5927" s="104" t="s">
        <v>605</v>
      </c>
      <c r="D5927" s="94"/>
      <c r="E5927" s="95"/>
      <c r="G5927" s="284"/>
    </row>
    <row r="5928" spans="1:7" s="224" customFormat="1" ht="24" customHeight="1" x14ac:dyDescent="0.2">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
      <c r="A5935" s="219" t="str">
        <f t="shared" si="1776"/>
        <v/>
      </c>
      <c r="B5935" s="217">
        <f t="shared" si="1777"/>
        <v>0</v>
      </c>
      <c r="C5935" s="218"/>
      <c r="D5935" s="219" t="str">
        <f t="shared" si="1778"/>
        <v/>
      </c>
      <c r="E5935" s="220"/>
      <c r="F5935" s="221">
        <f t="shared" si="1779"/>
        <v>0</v>
      </c>
      <c r="G5935" s="281">
        <f t="shared" si="1780"/>
        <v>0</v>
      </c>
    </row>
    <row r="5936" spans="1:7" ht="24" customHeight="1" x14ac:dyDescent="0.2">
      <c r="A5936" s="282"/>
      <c r="D5936" s="94"/>
      <c r="E5936" s="95"/>
      <c r="F5936" s="268" t="s">
        <v>32</v>
      </c>
      <c r="G5936" s="283">
        <f>SUBTOTAL(9,G5928:G5935)</f>
        <v>0</v>
      </c>
    </row>
    <row r="5937" spans="1:7" ht="24" customHeight="1" x14ac:dyDescent="0.2">
      <c r="A5937" s="282"/>
      <c r="C5937" s="104" t="s">
        <v>606</v>
      </c>
      <c r="D5937" s="94"/>
      <c r="E5937" s="95"/>
      <c r="G5937" s="284"/>
    </row>
    <row r="5938" spans="1:7" s="224" customFormat="1" ht="24" customHeight="1" x14ac:dyDescent="0.2">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
      <c r="A5947" s="285"/>
      <c r="B5947" s="94"/>
      <c r="D5947" s="94"/>
      <c r="E5947" s="95"/>
      <c r="F5947" s="268" t="s">
        <v>33</v>
      </c>
      <c r="G5947" s="283">
        <f>SUBTOTAL(9,G5938:G5946)</f>
        <v>0</v>
      </c>
    </row>
    <row r="5948" spans="1:7" ht="24" customHeight="1" x14ac:dyDescent="0.2">
      <c r="A5948" s="286"/>
      <c r="B5948" s="94"/>
      <c r="D5948" s="94"/>
      <c r="E5948" s="95"/>
      <c r="G5948" s="284"/>
    </row>
    <row r="5949" spans="1:7" ht="24" customHeight="1" x14ac:dyDescent="0.2">
      <c r="A5949" s="287" t="str">
        <f>B5907</f>
        <v>11.2.40</v>
      </c>
      <c r="B5949" s="288" t="str">
        <f>C5907</f>
        <v>Llaves termomagneticas 4 x 32 A - MG</v>
      </c>
      <c r="C5949" s="101"/>
      <c r="D5949" s="101" t="s">
        <v>34</v>
      </c>
      <c r="E5949" s="102"/>
      <c r="F5949" s="290" t="s">
        <v>35</v>
      </c>
      <c r="G5949" s="289">
        <f>SUBTOTAL(9,G5912:G5948)</f>
        <v>0</v>
      </c>
    </row>
    <row r="5951" spans="1:7" ht="24" customHeight="1" x14ac:dyDescent="0.2">
      <c r="A5951" s="269" t="s">
        <v>37</v>
      </c>
      <c r="B5951" s="270"/>
      <c r="C5951" s="270"/>
      <c r="D5951" s="270"/>
      <c r="E5951" s="270"/>
      <c r="F5951" s="270"/>
      <c r="G5951" s="271"/>
    </row>
    <row r="5952" spans="1:7" ht="24" customHeight="1" x14ac:dyDescent="0.2">
      <c r="A5952" s="272" t="s">
        <v>602</v>
      </c>
      <c r="B5952" s="90" t="str">
        <f>Comitente</f>
        <v>SUBSECRETARIA DE ARQUITECTURA</v>
      </c>
      <c r="C5952" s="86"/>
      <c r="D5952" s="91"/>
      <c r="E5952" s="91"/>
      <c r="F5952" s="92"/>
      <c r="G5952" s="273"/>
    </row>
    <row r="5953" spans="1:123" ht="24" customHeight="1" x14ac:dyDescent="0.2">
      <c r="A5953" s="272" t="s">
        <v>603</v>
      </c>
      <c r="B5953" s="90">
        <f>Contratista</f>
        <v>0</v>
      </c>
      <c r="C5953" s="87"/>
      <c r="D5953" s="87"/>
      <c r="E5953" s="87"/>
      <c r="F5953" s="93"/>
      <c r="G5953" s="274"/>
    </row>
    <row r="5954" spans="1:123" ht="24" customHeight="1" x14ac:dyDescent="0.2">
      <c r="A5954" s="272" t="s">
        <v>24</v>
      </c>
      <c r="B5954" s="90" t="str">
        <f>Obra</f>
        <v>ESCUELA SECUNDARIA ULLUM</v>
      </c>
      <c r="C5954" s="87"/>
      <c r="D5954" s="87"/>
      <c r="E5954" s="87"/>
      <c r="F5954" s="93" t="s">
        <v>38</v>
      </c>
      <c r="G5954" s="275">
        <f>Fecha_Base</f>
        <v>0</v>
      </c>
    </row>
    <row r="5955" spans="1:123" ht="24" customHeight="1" x14ac:dyDescent="0.2">
      <c r="A5955" s="276" t="s">
        <v>601</v>
      </c>
      <c r="B5955" s="88" t="str">
        <f>Ubicación</f>
        <v>ULLUM - SAN JUAN</v>
      </c>
      <c r="C5955" s="88"/>
      <c r="D5955" s="94"/>
      <c r="E5955" s="95"/>
      <c r="G5955" s="277"/>
    </row>
    <row r="5956" spans="1:123" ht="24" customHeight="1" x14ac:dyDescent="0.2">
      <c r="A5956" s="276" t="s">
        <v>39</v>
      </c>
      <c r="B5956" s="97">
        <f>IFERROR(VALUE(LEFT(B5957,FIND(".",B5957)-1)),"")</f>
        <v>11</v>
      </c>
      <c r="C5956" s="89" t="str">
        <f>IFERROR(VLOOKUP(B5956,Tabla_CyP,2,FALSE),"")</f>
        <v xml:space="preserve"> INSTALACIÓN ELÉCTRICA</v>
      </c>
      <c r="E5956" s="95"/>
      <c r="G5956" s="277"/>
    </row>
    <row r="5957" spans="1:123" ht="24" customHeight="1" x14ac:dyDescent="0.2">
      <c r="A5957" s="276" t="s">
        <v>25</v>
      </c>
      <c r="B5957" s="98" t="str">
        <f>IFERROR(VLOOKUP(COUNTIF($A$1:A5957,"ANALISIS DE PRECIOS"),Tabla_NumeroItem,2,FALSE),"")</f>
        <v>11.2.41</v>
      </c>
      <c r="C5957" s="89" t="str">
        <f>IFERROR(VLOOKUP(B5957,Tabla_CyP,2,FALSE),"")</f>
        <v>Contactor p 10 KA</v>
      </c>
      <c r="D5957" s="94"/>
      <c r="E5957" s="95"/>
      <c r="F5957" s="93" t="s">
        <v>26</v>
      </c>
      <c r="G5957" s="278" t="str">
        <f>IFERROR(VLOOKUP(B5957,Tabla_CyP,4,FALSE),"")</f>
        <v>Un</v>
      </c>
    </row>
    <row r="5958" spans="1:123" ht="24" customHeight="1" x14ac:dyDescent="0.2">
      <c r="A5958" s="276"/>
      <c r="B5958" s="88"/>
      <c r="D5958" s="94"/>
      <c r="E5958" s="95"/>
      <c r="G5958" s="277"/>
    </row>
    <row r="5959" spans="1:123" ht="24" customHeight="1" x14ac:dyDescent="0.2">
      <c r="A5959" s="331" t="s">
        <v>507</v>
      </c>
      <c r="B5959" s="332"/>
      <c r="C5959" s="333" t="s">
        <v>0</v>
      </c>
      <c r="D5959" s="333" t="s">
        <v>27</v>
      </c>
      <c r="E5959" s="335" t="s">
        <v>28</v>
      </c>
      <c r="F5959" s="337" t="s">
        <v>29</v>
      </c>
      <c r="G5959" s="337" t="s">
        <v>30</v>
      </c>
    </row>
    <row r="5960" spans="1:123" s="94" customFormat="1" ht="24" customHeight="1" x14ac:dyDescent="0.2">
      <c r="A5960" s="99" t="s">
        <v>508</v>
      </c>
      <c r="B5960" s="99" t="s">
        <v>509</v>
      </c>
      <c r="C5960" s="334"/>
      <c r="D5960" s="334"/>
      <c r="E5960" s="336"/>
      <c r="F5960" s="338"/>
      <c r="G5960" s="338"/>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
      <c r="A5961" s="279"/>
      <c r="B5961" s="100"/>
      <c r="C5961" s="138" t="s">
        <v>604</v>
      </c>
      <c r="D5961" s="101"/>
      <c r="E5961" s="102"/>
      <c r="F5961" s="103"/>
      <c r="G5961" s="280"/>
    </row>
    <row r="5962" spans="1:123" s="224" customFormat="1" ht="24" customHeight="1" x14ac:dyDescent="0.2">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
      <c r="A5976" s="282"/>
      <c r="D5976" s="94"/>
      <c r="E5976" s="95"/>
      <c r="F5976" s="268" t="s">
        <v>31</v>
      </c>
      <c r="G5976" s="283">
        <f>SUBTOTAL(9,G5962:G5975)</f>
        <v>0</v>
      </c>
    </row>
    <row r="5977" spans="1:7" ht="24" customHeight="1" x14ac:dyDescent="0.2">
      <c r="A5977" s="282"/>
      <c r="C5977" s="104" t="s">
        <v>605</v>
      </c>
      <c r="D5977" s="94"/>
      <c r="E5977" s="95"/>
      <c r="G5977" s="284"/>
    </row>
    <row r="5978" spans="1:7" s="224" customFormat="1" ht="24" customHeight="1" x14ac:dyDescent="0.2">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
      <c r="A5985" s="219" t="str">
        <f t="shared" si="1791"/>
        <v/>
      </c>
      <c r="B5985" s="217">
        <f t="shared" si="1792"/>
        <v>0</v>
      </c>
      <c r="C5985" s="218"/>
      <c r="D5985" s="219" t="str">
        <f t="shared" si="1793"/>
        <v/>
      </c>
      <c r="E5985" s="220"/>
      <c r="F5985" s="221">
        <f t="shared" si="1794"/>
        <v>0</v>
      </c>
      <c r="G5985" s="281">
        <f t="shared" si="1795"/>
        <v>0</v>
      </c>
    </row>
    <row r="5986" spans="1:7" ht="24" customHeight="1" x14ac:dyDescent="0.2">
      <c r="A5986" s="282"/>
      <c r="D5986" s="94"/>
      <c r="E5986" s="95"/>
      <c r="F5986" s="268" t="s">
        <v>32</v>
      </c>
      <c r="G5986" s="283">
        <f>SUBTOTAL(9,G5978:G5985)</f>
        <v>0</v>
      </c>
    </row>
    <row r="5987" spans="1:7" ht="24" customHeight="1" x14ac:dyDescent="0.2">
      <c r="A5987" s="282"/>
      <c r="C5987" s="104" t="s">
        <v>606</v>
      </c>
      <c r="D5987" s="94"/>
      <c r="E5987" s="95"/>
      <c r="G5987" s="284"/>
    </row>
    <row r="5988" spans="1:7" s="224" customFormat="1" ht="24" customHeight="1" x14ac:dyDescent="0.2">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
      <c r="A5997" s="285"/>
      <c r="B5997" s="94"/>
      <c r="D5997" s="94"/>
      <c r="E5997" s="95"/>
      <c r="F5997" s="268" t="s">
        <v>33</v>
      </c>
      <c r="G5997" s="283">
        <f>SUBTOTAL(9,G5988:G5996)</f>
        <v>0</v>
      </c>
    </row>
    <row r="5998" spans="1:7" ht="24" customHeight="1" x14ac:dyDescent="0.2">
      <c r="A5998" s="286"/>
      <c r="B5998" s="94"/>
      <c r="D5998" s="94"/>
      <c r="E5998" s="95"/>
      <c r="G5998" s="284"/>
    </row>
    <row r="5999" spans="1:7" ht="24" customHeight="1" x14ac:dyDescent="0.2">
      <c r="A5999" s="287" t="str">
        <f>B5957</f>
        <v>11.2.41</v>
      </c>
      <c r="B5999" s="288" t="str">
        <f>C5957</f>
        <v>Contactor p 10 KA</v>
      </c>
      <c r="C5999" s="101"/>
      <c r="D5999" s="101" t="s">
        <v>34</v>
      </c>
      <c r="E5999" s="102"/>
      <c r="F5999" s="290" t="s">
        <v>35</v>
      </c>
      <c r="G5999" s="289">
        <f>SUBTOTAL(9,G5962:G5998)</f>
        <v>0</v>
      </c>
    </row>
    <row r="6001" spans="1:123" ht="24" customHeight="1" x14ac:dyDescent="0.2">
      <c r="A6001" s="269" t="s">
        <v>37</v>
      </c>
      <c r="B6001" s="270"/>
      <c r="C6001" s="270"/>
      <c r="D6001" s="270"/>
      <c r="E6001" s="270"/>
      <c r="F6001" s="270"/>
      <c r="G6001" s="271"/>
    </row>
    <row r="6002" spans="1:123" ht="24" customHeight="1" x14ac:dyDescent="0.2">
      <c r="A6002" s="272" t="s">
        <v>602</v>
      </c>
      <c r="B6002" s="90" t="str">
        <f>Comitente</f>
        <v>SUBSECRETARIA DE ARQUITECTURA</v>
      </c>
      <c r="C6002" s="86"/>
      <c r="D6002" s="91"/>
      <c r="E6002" s="91"/>
      <c r="F6002" s="92"/>
      <c r="G6002" s="273"/>
    </row>
    <row r="6003" spans="1:123" ht="24" customHeight="1" x14ac:dyDescent="0.2">
      <c r="A6003" s="272" t="s">
        <v>603</v>
      </c>
      <c r="B6003" s="90">
        <f>Contratista</f>
        <v>0</v>
      </c>
      <c r="C6003" s="87"/>
      <c r="D6003" s="87"/>
      <c r="E6003" s="87"/>
      <c r="F6003" s="93"/>
      <c r="G6003" s="274"/>
    </row>
    <row r="6004" spans="1:123" ht="24" customHeight="1" x14ac:dyDescent="0.2">
      <c r="A6004" s="272" t="s">
        <v>24</v>
      </c>
      <c r="B6004" s="90" t="str">
        <f>Obra</f>
        <v>ESCUELA SECUNDARIA ULLUM</v>
      </c>
      <c r="C6004" s="87"/>
      <c r="D6004" s="87"/>
      <c r="E6004" s="87"/>
      <c r="F6004" s="93" t="s">
        <v>38</v>
      </c>
      <c r="G6004" s="275">
        <f>Fecha_Base</f>
        <v>0</v>
      </c>
    </row>
    <row r="6005" spans="1:123" ht="24" customHeight="1" x14ac:dyDescent="0.2">
      <c r="A6005" s="276" t="s">
        <v>601</v>
      </c>
      <c r="B6005" s="88" t="str">
        <f>Ubicación</f>
        <v>ULLUM - SAN JUAN</v>
      </c>
      <c r="C6005" s="88"/>
      <c r="D6005" s="94"/>
      <c r="E6005" s="95"/>
      <c r="G6005" s="277"/>
    </row>
    <row r="6006" spans="1:123" ht="24" customHeight="1" x14ac:dyDescent="0.2">
      <c r="A6006" s="276" t="s">
        <v>39</v>
      </c>
      <c r="B6006" s="97">
        <f>IFERROR(VALUE(LEFT(B6007,FIND(".",B6007)-1)),"")</f>
        <v>11</v>
      </c>
      <c r="C6006" s="89" t="str">
        <f>IFERROR(VLOOKUP(B6006,Tabla_CyP,2,FALSE),"")</f>
        <v xml:space="preserve"> INSTALACIÓN ELÉCTRICA</v>
      </c>
      <c r="E6006" s="95"/>
      <c r="G6006" s="277"/>
    </row>
    <row r="6007" spans="1:123" ht="24" customHeight="1" x14ac:dyDescent="0.2">
      <c r="A6007" s="276" t="s">
        <v>25</v>
      </c>
      <c r="B6007" s="98" t="str">
        <f>IFERROR(VLOOKUP(COUNTIF($A$1:A6007,"ANALISIS DE PRECIOS"),Tabla_NumeroItem,2,FALSE),"")</f>
        <v>11.2.42</v>
      </c>
      <c r="C6007" s="89" t="str">
        <f>IFERROR(VLOOKUP(B6007,Tabla_CyP,2,FALSE),"")</f>
        <v>Llave Selectora p transferencia GE tetrapolar</v>
      </c>
      <c r="D6007" s="94"/>
      <c r="E6007" s="95"/>
      <c r="F6007" s="93" t="s">
        <v>26</v>
      </c>
      <c r="G6007" s="278" t="str">
        <f>IFERROR(VLOOKUP(B6007,Tabla_CyP,4,FALSE),"")</f>
        <v>Un</v>
      </c>
    </row>
    <row r="6008" spans="1:123" ht="24" customHeight="1" x14ac:dyDescent="0.2">
      <c r="A6008" s="276"/>
      <c r="B6008" s="88"/>
      <c r="D6008" s="94"/>
      <c r="E6008" s="95"/>
      <c r="G6008" s="277"/>
    </row>
    <row r="6009" spans="1:123" ht="24" customHeight="1" x14ac:dyDescent="0.2">
      <c r="A6009" s="331" t="s">
        <v>507</v>
      </c>
      <c r="B6009" s="332"/>
      <c r="C6009" s="333" t="s">
        <v>0</v>
      </c>
      <c r="D6009" s="333" t="s">
        <v>27</v>
      </c>
      <c r="E6009" s="335" t="s">
        <v>28</v>
      </c>
      <c r="F6009" s="337" t="s">
        <v>29</v>
      </c>
      <c r="G6009" s="337" t="s">
        <v>30</v>
      </c>
    </row>
    <row r="6010" spans="1:123" s="94" customFormat="1" ht="24" customHeight="1" x14ac:dyDescent="0.2">
      <c r="A6010" s="99" t="s">
        <v>508</v>
      </c>
      <c r="B6010" s="99" t="s">
        <v>509</v>
      </c>
      <c r="C6010" s="334"/>
      <c r="D6010" s="334"/>
      <c r="E6010" s="336"/>
      <c r="F6010" s="338"/>
      <c r="G6010" s="338"/>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
      <c r="A6011" s="279"/>
      <c r="B6011" s="100"/>
      <c r="C6011" s="138" t="s">
        <v>604</v>
      </c>
      <c r="D6011" s="101"/>
      <c r="E6011" s="102"/>
      <c r="F6011" s="103"/>
      <c r="G6011" s="280"/>
    </row>
    <row r="6012" spans="1:123" s="224" customFormat="1" ht="24" customHeight="1" x14ac:dyDescent="0.2">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
      <c r="A6026" s="282"/>
      <c r="D6026" s="94"/>
      <c r="E6026" s="95"/>
      <c r="F6026" s="268" t="s">
        <v>31</v>
      </c>
      <c r="G6026" s="283">
        <f>SUBTOTAL(9,G6012:G6025)</f>
        <v>0</v>
      </c>
    </row>
    <row r="6027" spans="1:7" ht="24" customHeight="1" x14ac:dyDescent="0.2">
      <c r="A6027" s="282"/>
      <c r="C6027" s="104" t="s">
        <v>605</v>
      </c>
      <c r="D6027" s="94"/>
      <c r="E6027" s="95"/>
      <c r="G6027" s="284"/>
    </row>
    <row r="6028" spans="1:7" s="224" customFormat="1" ht="24" customHeight="1" x14ac:dyDescent="0.2">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
      <c r="A6035" s="219" t="str">
        <f t="shared" si="1806"/>
        <v/>
      </c>
      <c r="B6035" s="217">
        <f t="shared" si="1807"/>
        <v>0</v>
      </c>
      <c r="C6035" s="218"/>
      <c r="D6035" s="219" t="str">
        <f t="shared" si="1808"/>
        <v/>
      </c>
      <c r="E6035" s="220"/>
      <c r="F6035" s="221">
        <f t="shared" si="1809"/>
        <v>0</v>
      </c>
      <c r="G6035" s="281">
        <f t="shared" si="1810"/>
        <v>0</v>
      </c>
    </row>
    <row r="6036" spans="1:7" ht="24" customHeight="1" x14ac:dyDescent="0.2">
      <c r="A6036" s="282"/>
      <c r="D6036" s="94"/>
      <c r="E6036" s="95"/>
      <c r="F6036" s="268" t="s">
        <v>32</v>
      </c>
      <c r="G6036" s="283">
        <f>SUBTOTAL(9,G6028:G6035)</f>
        <v>0</v>
      </c>
    </row>
    <row r="6037" spans="1:7" ht="24" customHeight="1" x14ac:dyDescent="0.2">
      <c r="A6037" s="282"/>
      <c r="C6037" s="104" t="s">
        <v>606</v>
      </c>
      <c r="D6037" s="94"/>
      <c r="E6037" s="95"/>
      <c r="G6037" s="284"/>
    </row>
    <row r="6038" spans="1:7" s="224" customFormat="1" ht="24" customHeight="1" x14ac:dyDescent="0.2">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
      <c r="A6047" s="285"/>
      <c r="B6047" s="94"/>
      <c r="D6047" s="94"/>
      <c r="E6047" s="95"/>
      <c r="F6047" s="268" t="s">
        <v>33</v>
      </c>
      <c r="G6047" s="283">
        <f>SUBTOTAL(9,G6038:G6046)</f>
        <v>0</v>
      </c>
    </row>
    <row r="6048" spans="1:7" ht="24" customHeight="1" x14ac:dyDescent="0.2">
      <c r="A6048" s="286"/>
      <c r="B6048" s="94"/>
      <c r="D6048" s="94"/>
      <c r="E6048" s="95"/>
      <c r="G6048" s="284"/>
    </row>
    <row r="6049" spans="1:123" ht="24" customHeight="1" x14ac:dyDescent="0.2">
      <c r="A6049" s="287" t="str">
        <f>B6007</f>
        <v>11.2.42</v>
      </c>
      <c r="B6049" s="288" t="str">
        <f>C6007</f>
        <v>Llave Selectora p transferencia GE tetrapolar</v>
      </c>
      <c r="C6049" s="101"/>
      <c r="D6049" s="101" t="s">
        <v>34</v>
      </c>
      <c r="E6049" s="102"/>
      <c r="F6049" s="290" t="s">
        <v>35</v>
      </c>
      <c r="G6049" s="289">
        <f>SUBTOTAL(9,G6012:G6048)</f>
        <v>0</v>
      </c>
    </row>
    <row r="6051" spans="1:123" ht="24" customHeight="1" x14ac:dyDescent="0.2">
      <c r="A6051" s="269" t="s">
        <v>37</v>
      </c>
      <c r="B6051" s="270"/>
      <c r="C6051" s="270"/>
      <c r="D6051" s="270"/>
      <c r="E6051" s="270"/>
      <c r="F6051" s="270"/>
      <c r="G6051" s="271"/>
    </row>
    <row r="6052" spans="1:123" ht="24" customHeight="1" x14ac:dyDescent="0.2">
      <c r="A6052" s="272" t="s">
        <v>602</v>
      </c>
      <c r="B6052" s="90" t="str">
        <f>Comitente</f>
        <v>SUBSECRETARIA DE ARQUITECTURA</v>
      </c>
      <c r="C6052" s="86"/>
      <c r="D6052" s="91"/>
      <c r="E6052" s="91"/>
      <c r="F6052" s="92"/>
      <c r="G6052" s="273"/>
    </row>
    <row r="6053" spans="1:123" ht="24" customHeight="1" x14ac:dyDescent="0.2">
      <c r="A6053" s="272" t="s">
        <v>603</v>
      </c>
      <c r="B6053" s="90">
        <f>Contratista</f>
        <v>0</v>
      </c>
      <c r="C6053" s="87"/>
      <c r="D6053" s="87"/>
      <c r="E6053" s="87"/>
      <c r="F6053" s="93"/>
      <c r="G6053" s="274"/>
    </row>
    <row r="6054" spans="1:123" ht="24" customHeight="1" x14ac:dyDescent="0.2">
      <c r="A6054" s="272" t="s">
        <v>24</v>
      </c>
      <c r="B6054" s="90" t="str">
        <f>Obra</f>
        <v>ESCUELA SECUNDARIA ULLUM</v>
      </c>
      <c r="C6054" s="87"/>
      <c r="D6054" s="87"/>
      <c r="E6054" s="87"/>
      <c r="F6054" s="93" t="s">
        <v>38</v>
      </c>
      <c r="G6054" s="275">
        <f>Fecha_Base</f>
        <v>0</v>
      </c>
    </row>
    <row r="6055" spans="1:123" ht="24" customHeight="1" x14ac:dyDescent="0.2">
      <c r="A6055" s="276" t="s">
        <v>601</v>
      </c>
      <c r="B6055" s="88" t="str">
        <f>Ubicación</f>
        <v>ULLUM - SAN JUAN</v>
      </c>
      <c r="C6055" s="88"/>
      <c r="D6055" s="94"/>
      <c r="E6055" s="95"/>
      <c r="G6055" s="277"/>
    </row>
    <row r="6056" spans="1:123" ht="24" customHeight="1" x14ac:dyDescent="0.2">
      <c r="A6056" s="276" t="s">
        <v>39</v>
      </c>
      <c r="B6056" s="97">
        <f>IFERROR(VALUE(LEFT(B6057,FIND(".",B6057)-1)),"")</f>
        <v>11</v>
      </c>
      <c r="C6056" s="89" t="str">
        <f>IFERROR(VLOOKUP(B6056,Tabla_CyP,2,FALSE),"")</f>
        <v xml:space="preserve"> INSTALACIÓN ELÉCTRICA</v>
      </c>
      <c r="E6056" s="95"/>
      <c r="G6056" s="277"/>
    </row>
    <row r="6057" spans="1:123" ht="24" customHeight="1" x14ac:dyDescent="0.2">
      <c r="A6057" s="276" t="s">
        <v>25</v>
      </c>
      <c r="B6057" s="98" t="str">
        <f>IFERROR(VLOOKUP(COUNTIF($A$1:A6057,"ANALISIS DE PRECIOS"),Tabla_NumeroItem,2,FALSE),"")</f>
        <v>11.2.43</v>
      </c>
      <c r="C6057" s="89" t="str">
        <f>IFERROR(VLOOKUP(B6057,Tabla_CyP,2,FALSE),"")</f>
        <v xml:space="preserve">Juego de Barras 200A c. tapa acrilico                        </v>
      </c>
      <c r="D6057" s="94"/>
      <c r="E6057" s="95"/>
      <c r="F6057" s="93" t="s">
        <v>26</v>
      </c>
      <c r="G6057" s="278" t="str">
        <f>IFERROR(VLOOKUP(B6057,Tabla_CyP,4,FALSE),"")</f>
        <v>Un</v>
      </c>
    </row>
    <row r="6058" spans="1:123" ht="24" customHeight="1" x14ac:dyDescent="0.2">
      <c r="A6058" s="276"/>
      <c r="B6058" s="88"/>
      <c r="D6058" s="94"/>
      <c r="E6058" s="95"/>
      <c r="G6058" s="277"/>
    </row>
    <row r="6059" spans="1:123" ht="24" customHeight="1" x14ac:dyDescent="0.2">
      <c r="A6059" s="331" t="s">
        <v>507</v>
      </c>
      <c r="B6059" s="332"/>
      <c r="C6059" s="333" t="s">
        <v>0</v>
      </c>
      <c r="D6059" s="333" t="s">
        <v>27</v>
      </c>
      <c r="E6059" s="335" t="s">
        <v>28</v>
      </c>
      <c r="F6059" s="337" t="s">
        <v>29</v>
      </c>
      <c r="G6059" s="337" t="s">
        <v>30</v>
      </c>
    </row>
    <row r="6060" spans="1:123" s="94" customFormat="1" ht="24" customHeight="1" x14ac:dyDescent="0.2">
      <c r="A6060" s="99" t="s">
        <v>508</v>
      </c>
      <c r="B6060" s="99" t="s">
        <v>509</v>
      </c>
      <c r="C6060" s="334"/>
      <c r="D6060" s="334"/>
      <c r="E6060" s="336"/>
      <c r="F6060" s="338"/>
      <c r="G6060" s="338"/>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
      <c r="A6061" s="279"/>
      <c r="B6061" s="100"/>
      <c r="C6061" s="138" t="s">
        <v>604</v>
      </c>
      <c r="D6061" s="101"/>
      <c r="E6061" s="102"/>
      <c r="F6061" s="103"/>
      <c r="G6061" s="280"/>
    </row>
    <row r="6062" spans="1:123" s="224" customFormat="1" ht="24" customHeight="1" x14ac:dyDescent="0.2">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
      <c r="A6076" s="282"/>
      <c r="D6076" s="94"/>
      <c r="E6076" s="95"/>
      <c r="F6076" s="268" t="s">
        <v>31</v>
      </c>
      <c r="G6076" s="283">
        <f>SUBTOTAL(9,G6062:G6075)</f>
        <v>0</v>
      </c>
    </row>
    <row r="6077" spans="1:7" ht="24" customHeight="1" x14ac:dyDescent="0.2">
      <c r="A6077" s="282"/>
      <c r="C6077" s="104" t="s">
        <v>605</v>
      </c>
      <c r="D6077" s="94"/>
      <c r="E6077" s="95"/>
      <c r="G6077" s="284"/>
    </row>
    <row r="6078" spans="1:7" s="224" customFormat="1" ht="24" customHeight="1" x14ac:dyDescent="0.2">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
      <c r="A6085" s="219" t="str">
        <f t="shared" si="1821"/>
        <v/>
      </c>
      <c r="B6085" s="217">
        <f t="shared" si="1822"/>
        <v>0</v>
      </c>
      <c r="C6085" s="218"/>
      <c r="D6085" s="219" t="str">
        <f t="shared" si="1823"/>
        <v/>
      </c>
      <c r="E6085" s="220"/>
      <c r="F6085" s="221">
        <f t="shared" si="1824"/>
        <v>0</v>
      </c>
      <c r="G6085" s="281">
        <f t="shared" si="1825"/>
        <v>0</v>
      </c>
    </row>
    <row r="6086" spans="1:7" ht="24" customHeight="1" x14ac:dyDescent="0.2">
      <c r="A6086" s="282"/>
      <c r="D6086" s="94"/>
      <c r="E6086" s="95"/>
      <c r="F6086" s="268" t="s">
        <v>32</v>
      </c>
      <c r="G6086" s="283">
        <f>SUBTOTAL(9,G6078:G6085)</f>
        <v>0</v>
      </c>
    </row>
    <row r="6087" spans="1:7" ht="24" customHeight="1" x14ac:dyDescent="0.2">
      <c r="A6087" s="282"/>
      <c r="C6087" s="104" t="s">
        <v>606</v>
      </c>
      <c r="D6087" s="94"/>
      <c r="E6087" s="95"/>
      <c r="G6087" s="284"/>
    </row>
    <row r="6088" spans="1:7" s="224" customFormat="1" ht="24" customHeight="1" x14ac:dyDescent="0.2">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
      <c r="A6097" s="285"/>
      <c r="B6097" s="94"/>
      <c r="D6097" s="94"/>
      <c r="E6097" s="95"/>
      <c r="F6097" s="268" t="s">
        <v>33</v>
      </c>
      <c r="G6097" s="283">
        <f>SUBTOTAL(9,G6088:G6096)</f>
        <v>0</v>
      </c>
    </row>
    <row r="6098" spans="1:123" ht="24" customHeight="1" x14ac:dyDescent="0.2">
      <c r="A6098" s="286"/>
      <c r="B6098" s="94"/>
      <c r="D6098" s="94"/>
      <c r="E6098" s="95"/>
      <c r="G6098" s="284"/>
    </row>
    <row r="6099" spans="1:123" ht="24" customHeight="1" x14ac:dyDescent="0.2">
      <c r="A6099" s="287" t="str">
        <f>B6057</f>
        <v>11.2.43</v>
      </c>
      <c r="B6099" s="288" t="str">
        <f>C6057</f>
        <v xml:space="preserve">Juego de Barras 200A c. tapa acrilico                        </v>
      </c>
      <c r="C6099" s="101"/>
      <c r="D6099" s="101" t="s">
        <v>34</v>
      </c>
      <c r="E6099" s="102"/>
      <c r="F6099" s="290" t="s">
        <v>35</v>
      </c>
      <c r="G6099" s="289">
        <f>SUBTOTAL(9,G6062:G6098)</f>
        <v>0</v>
      </c>
    </row>
    <row r="6101" spans="1:123" ht="24" customHeight="1" x14ac:dyDescent="0.2">
      <c r="A6101" s="269" t="s">
        <v>37</v>
      </c>
      <c r="B6101" s="270"/>
      <c r="C6101" s="270"/>
      <c r="D6101" s="270"/>
      <c r="E6101" s="270"/>
      <c r="F6101" s="270"/>
      <c r="G6101" s="271"/>
    </row>
    <row r="6102" spans="1:123" ht="24" customHeight="1" x14ac:dyDescent="0.2">
      <c r="A6102" s="272" t="s">
        <v>602</v>
      </c>
      <c r="B6102" s="90" t="str">
        <f>Comitente</f>
        <v>SUBSECRETARIA DE ARQUITECTURA</v>
      </c>
      <c r="C6102" s="86"/>
      <c r="D6102" s="91"/>
      <c r="E6102" s="91"/>
      <c r="F6102" s="92"/>
      <c r="G6102" s="273"/>
    </row>
    <row r="6103" spans="1:123" ht="24" customHeight="1" x14ac:dyDescent="0.2">
      <c r="A6103" s="272" t="s">
        <v>603</v>
      </c>
      <c r="B6103" s="90">
        <f>Contratista</f>
        <v>0</v>
      </c>
      <c r="C6103" s="87"/>
      <c r="D6103" s="87"/>
      <c r="E6103" s="87"/>
      <c r="F6103" s="93"/>
      <c r="G6103" s="274"/>
    </row>
    <row r="6104" spans="1:123" ht="24" customHeight="1" x14ac:dyDescent="0.2">
      <c r="A6104" s="272" t="s">
        <v>24</v>
      </c>
      <c r="B6104" s="90" t="str">
        <f>Obra</f>
        <v>ESCUELA SECUNDARIA ULLUM</v>
      </c>
      <c r="C6104" s="87"/>
      <c r="D6104" s="87"/>
      <c r="E6104" s="87"/>
      <c r="F6104" s="93" t="s">
        <v>38</v>
      </c>
      <c r="G6104" s="275">
        <f>Fecha_Base</f>
        <v>0</v>
      </c>
    </row>
    <row r="6105" spans="1:123" ht="24" customHeight="1" x14ac:dyDescent="0.2">
      <c r="A6105" s="276" t="s">
        <v>601</v>
      </c>
      <c r="B6105" s="88" t="str">
        <f>Ubicación</f>
        <v>ULLUM - SAN JUAN</v>
      </c>
      <c r="C6105" s="88"/>
      <c r="D6105" s="94"/>
      <c r="E6105" s="95"/>
      <c r="G6105" s="277"/>
    </row>
    <row r="6106" spans="1:123" ht="24" customHeight="1" x14ac:dyDescent="0.2">
      <c r="A6106" s="276" t="s">
        <v>39</v>
      </c>
      <c r="B6106" s="97">
        <f>IFERROR(VALUE(LEFT(B6107,FIND(".",B6107)-1)),"")</f>
        <v>11</v>
      </c>
      <c r="C6106" s="89" t="str">
        <f>IFERROR(VLOOKUP(B6106,Tabla_CyP,2,FALSE),"")</f>
        <v xml:space="preserve"> INSTALACIÓN ELÉCTRICA</v>
      </c>
      <c r="E6106" s="95"/>
      <c r="G6106" s="277"/>
    </row>
    <row r="6107" spans="1:123" ht="24" customHeight="1" x14ac:dyDescent="0.2">
      <c r="A6107" s="276" t="s">
        <v>25</v>
      </c>
      <c r="B6107" s="98" t="str">
        <f>IFERROR(VLOOKUP(COUNTIF($A$1:A6107,"ANALISIS DE PRECIOS"),Tabla_NumeroItem,2,FALSE),"")</f>
        <v>11.2.44</v>
      </c>
      <c r="C6107" s="89" t="str">
        <f>IFERROR(VLOOKUP(B6107,Tabla_CyP,2,FALSE),"")</f>
        <v>Cámara de HºA</v>
      </c>
      <c r="D6107" s="94"/>
      <c r="E6107" s="95"/>
      <c r="F6107" s="93" t="s">
        <v>26</v>
      </c>
      <c r="G6107" s="278" t="str">
        <f>IFERROR(VLOOKUP(B6107,Tabla_CyP,4,FALSE),"")</f>
        <v>Un</v>
      </c>
    </row>
    <row r="6108" spans="1:123" ht="24" customHeight="1" x14ac:dyDescent="0.2">
      <c r="A6108" s="276"/>
      <c r="B6108" s="88"/>
      <c r="D6108" s="94"/>
      <c r="E6108" s="95"/>
      <c r="G6108" s="277"/>
    </row>
    <row r="6109" spans="1:123" ht="24" customHeight="1" x14ac:dyDescent="0.2">
      <c r="A6109" s="331" t="s">
        <v>507</v>
      </c>
      <c r="B6109" s="332"/>
      <c r="C6109" s="333" t="s">
        <v>0</v>
      </c>
      <c r="D6109" s="333" t="s">
        <v>27</v>
      </c>
      <c r="E6109" s="335" t="s">
        <v>28</v>
      </c>
      <c r="F6109" s="337" t="s">
        <v>29</v>
      </c>
      <c r="G6109" s="337" t="s">
        <v>30</v>
      </c>
    </row>
    <row r="6110" spans="1:123" s="94" customFormat="1" ht="24" customHeight="1" x14ac:dyDescent="0.2">
      <c r="A6110" s="99" t="s">
        <v>508</v>
      </c>
      <c r="B6110" s="99" t="s">
        <v>509</v>
      </c>
      <c r="C6110" s="334"/>
      <c r="D6110" s="334"/>
      <c r="E6110" s="336"/>
      <c r="F6110" s="338"/>
      <c r="G6110" s="338"/>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
      <c r="A6111" s="279"/>
      <c r="B6111" s="100"/>
      <c r="C6111" s="138" t="s">
        <v>604</v>
      </c>
      <c r="D6111" s="101"/>
      <c r="E6111" s="102"/>
      <c r="F6111" s="103"/>
      <c r="G6111" s="280"/>
    </row>
    <row r="6112" spans="1:123" s="224" customFormat="1" ht="24" customHeight="1" x14ac:dyDescent="0.2">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
      <c r="A6126" s="282"/>
      <c r="D6126" s="94"/>
      <c r="E6126" s="95"/>
      <c r="F6126" s="268" t="s">
        <v>31</v>
      </c>
      <c r="G6126" s="283">
        <f>SUBTOTAL(9,G6112:G6125)</f>
        <v>0</v>
      </c>
    </row>
    <row r="6127" spans="1:7" ht="24" customHeight="1" x14ac:dyDescent="0.2">
      <c r="A6127" s="282"/>
      <c r="C6127" s="104" t="s">
        <v>605</v>
      </c>
      <c r="D6127" s="94"/>
      <c r="E6127" s="95"/>
      <c r="G6127" s="284"/>
    </row>
    <row r="6128" spans="1:7" s="224" customFormat="1" ht="24" customHeight="1" x14ac:dyDescent="0.2">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
      <c r="A6135" s="219" t="str">
        <f t="shared" si="1836"/>
        <v/>
      </c>
      <c r="B6135" s="217">
        <f t="shared" si="1837"/>
        <v>0</v>
      </c>
      <c r="C6135" s="218"/>
      <c r="D6135" s="219" t="str">
        <f t="shared" si="1838"/>
        <v/>
      </c>
      <c r="E6135" s="220"/>
      <c r="F6135" s="221">
        <f t="shared" si="1839"/>
        <v>0</v>
      </c>
      <c r="G6135" s="281">
        <f t="shared" si="1840"/>
        <v>0</v>
      </c>
    </row>
    <row r="6136" spans="1:7" ht="24" customHeight="1" x14ac:dyDescent="0.2">
      <c r="A6136" s="282"/>
      <c r="D6136" s="94"/>
      <c r="E6136" s="95"/>
      <c r="F6136" s="268" t="s">
        <v>32</v>
      </c>
      <c r="G6136" s="283">
        <f>SUBTOTAL(9,G6128:G6135)</f>
        <v>0</v>
      </c>
    </row>
    <row r="6137" spans="1:7" ht="24" customHeight="1" x14ac:dyDescent="0.2">
      <c r="A6137" s="282"/>
      <c r="C6137" s="104" t="s">
        <v>606</v>
      </c>
      <c r="D6137" s="94"/>
      <c r="E6137" s="95"/>
      <c r="G6137" s="284"/>
    </row>
    <row r="6138" spans="1:7" s="224" customFormat="1" ht="24" customHeight="1" x14ac:dyDescent="0.2">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
      <c r="A6147" s="285"/>
      <c r="B6147" s="94"/>
      <c r="D6147" s="94"/>
      <c r="E6147" s="95"/>
      <c r="F6147" s="268" t="s">
        <v>33</v>
      </c>
      <c r="G6147" s="283">
        <f>SUBTOTAL(9,G6138:G6146)</f>
        <v>0</v>
      </c>
    </row>
    <row r="6148" spans="1:123" ht="24" customHeight="1" x14ac:dyDescent="0.2">
      <c r="A6148" s="286"/>
      <c r="B6148" s="94"/>
      <c r="D6148" s="94"/>
      <c r="E6148" s="95"/>
      <c r="G6148" s="284"/>
    </row>
    <row r="6149" spans="1:123" ht="24" customHeight="1" x14ac:dyDescent="0.2">
      <c r="A6149" s="287" t="str">
        <f>B6107</f>
        <v>11.2.44</v>
      </c>
      <c r="B6149" s="288" t="str">
        <f>C6107</f>
        <v>Cámara de HºA</v>
      </c>
      <c r="C6149" s="101"/>
      <c r="D6149" s="101" t="s">
        <v>34</v>
      </c>
      <c r="E6149" s="102"/>
      <c r="F6149" s="290" t="s">
        <v>35</v>
      </c>
      <c r="G6149" s="289">
        <f>SUBTOTAL(9,G6112:G6148)</f>
        <v>0</v>
      </c>
    </row>
    <row r="6151" spans="1:123" ht="24" customHeight="1" x14ac:dyDescent="0.2">
      <c r="A6151" s="269" t="s">
        <v>37</v>
      </c>
      <c r="B6151" s="270"/>
      <c r="C6151" s="270"/>
      <c r="D6151" s="270"/>
      <c r="E6151" s="270"/>
      <c r="F6151" s="270"/>
      <c r="G6151" s="271"/>
    </row>
    <row r="6152" spans="1:123" ht="24" customHeight="1" x14ac:dyDescent="0.2">
      <c r="A6152" s="272" t="s">
        <v>602</v>
      </c>
      <c r="B6152" s="90" t="str">
        <f>Comitente</f>
        <v>SUBSECRETARIA DE ARQUITECTURA</v>
      </c>
      <c r="C6152" s="86"/>
      <c r="D6152" s="91"/>
      <c r="E6152" s="91"/>
      <c r="F6152" s="92"/>
      <c r="G6152" s="273"/>
    </row>
    <row r="6153" spans="1:123" ht="24" customHeight="1" x14ac:dyDescent="0.2">
      <c r="A6153" s="272" t="s">
        <v>603</v>
      </c>
      <c r="B6153" s="90">
        <f>Contratista</f>
        <v>0</v>
      </c>
      <c r="C6153" s="87"/>
      <c r="D6153" s="87"/>
      <c r="E6153" s="87"/>
      <c r="F6153" s="93"/>
      <c r="G6153" s="274"/>
    </row>
    <row r="6154" spans="1:123" ht="24" customHeight="1" x14ac:dyDescent="0.2">
      <c r="A6154" s="272" t="s">
        <v>24</v>
      </c>
      <c r="B6154" s="90" t="str">
        <f>Obra</f>
        <v>ESCUELA SECUNDARIA ULLUM</v>
      </c>
      <c r="C6154" s="87"/>
      <c r="D6154" s="87"/>
      <c r="E6154" s="87"/>
      <c r="F6154" s="93" t="s">
        <v>38</v>
      </c>
      <c r="G6154" s="275">
        <f>Fecha_Base</f>
        <v>0</v>
      </c>
    </row>
    <row r="6155" spans="1:123" ht="24" customHeight="1" x14ac:dyDescent="0.2">
      <c r="A6155" s="276" t="s">
        <v>601</v>
      </c>
      <c r="B6155" s="88" t="str">
        <f>Ubicación</f>
        <v>ULLUM - SAN JUAN</v>
      </c>
      <c r="C6155" s="88"/>
      <c r="D6155" s="94"/>
      <c r="E6155" s="95"/>
      <c r="G6155" s="277"/>
    </row>
    <row r="6156" spans="1:123" ht="24" customHeight="1" x14ac:dyDescent="0.2">
      <c r="A6156" s="276" t="s">
        <v>39</v>
      </c>
      <c r="B6156" s="97">
        <f>IFERROR(VALUE(LEFT(B6157,FIND(".",B6157)-1)),"")</f>
        <v>11</v>
      </c>
      <c r="C6156" s="89" t="str">
        <f>IFERROR(VLOOKUP(B6156,Tabla_CyP,2,FALSE),"")</f>
        <v xml:space="preserve"> INSTALACIÓN ELÉCTRICA</v>
      </c>
      <c r="E6156" s="95"/>
      <c r="G6156" s="277"/>
    </row>
    <row r="6157" spans="1:123" ht="24" customHeight="1" x14ac:dyDescent="0.2">
      <c r="A6157" s="276" t="s">
        <v>25</v>
      </c>
      <c r="B6157" s="98" t="str">
        <f>IFERROR(VLOOKUP(COUNTIF($A$1:A6157,"ANALISIS DE PRECIOS"),Tabla_NumeroItem,2,FALSE),"")</f>
        <v>11.3.1</v>
      </c>
      <c r="C6157" s="89" t="str">
        <f>IFERROR(VLOOKUP(B6157,Tabla_CyP,2,FALSE),"")</f>
        <v>Router inalámbrico 24 bocas</v>
      </c>
      <c r="D6157" s="94"/>
      <c r="E6157" s="95"/>
      <c r="F6157" s="93" t="s">
        <v>26</v>
      </c>
      <c r="G6157" s="278" t="str">
        <f>IFERROR(VLOOKUP(B6157,Tabla_CyP,4,FALSE),"")</f>
        <v>Un</v>
      </c>
    </row>
    <row r="6158" spans="1:123" ht="24" customHeight="1" x14ac:dyDescent="0.2">
      <c r="A6158" s="276"/>
      <c r="B6158" s="88"/>
      <c r="D6158" s="94"/>
      <c r="E6158" s="95"/>
      <c r="G6158" s="277"/>
    </row>
    <row r="6159" spans="1:123" ht="24" customHeight="1" x14ac:dyDescent="0.2">
      <c r="A6159" s="331" t="s">
        <v>507</v>
      </c>
      <c r="B6159" s="332"/>
      <c r="C6159" s="333" t="s">
        <v>0</v>
      </c>
      <c r="D6159" s="333" t="s">
        <v>27</v>
      </c>
      <c r="E6159" s="335" t="s">
        <v>28</v>
      </c>
      <c r="F6159" s="337" t="s">
        <v>29</v>
      </c>
      <c r="G6159" s="337" t="s">
        <v>30</v>
      </c>
    </row>
    <row r="6160" spans="1:123" s="94" customFormat="1" ht="24" customHeight="1" x14ac:dyDescent="0.2">
      <c r="A6160" s="99" t="s">
        <v>508</v>
      </c>
      <c r="B6160" s="99" t="s">
        <v>509</v>
      </c>
      <c r="C6160" s="334"/>
      <c r="D6160" s="334"/>
      <c r="E6160" s="336"/>
      <c r="F6160" s="338"/>
      <c r="G6160" s="338"/>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
      <c r="A6161" s="279"/>
      <c r="B6161" s="100"/>
      <c r="C6161" s="138" t="s">
        <v>604</v>
      </c>
      <c r="D6161" s="101"/>
      <c r="E6161" s="102"/>
      <c r="F6161" s="103"/>
      <c r="G6161" s="280"/>
    </row>
    <row r="6162" spans="1:7" s="224" customFormat="1" ht="24" customHeight="1" x14ac:dyDescent="0.2">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
      <c r="A6176" s="282"/>
      <c r="D6176" s="94"/>
      <c r="E6176" s="95"/>
      <c r="F6176" s="268" t="s">
        <v>31</v>
      </c>
      <c r="G6176" s="283">
        <f>SUBTOTAL(9,G6162:G6175)</f>
        <v>0</v>
      </c>
    </row>
    <row r="6177" spans="1:7" ht="24" customHeight="1" x14ac:dyDescent="0.2">
      <c r="A6177" s="282"/>
      <c r="C6177" s="104" t="s">
        <v>605</v>
      </c>
      <c r="D6177" s="94"/>
      <c r="E6177" s="95"/>
      <c r="G6177" s="284"/>
    </row>
    <row r="6178" spans="1:7" s="224" customFormat="1" ht="24" customHeight="1" x14ac:dyDescent="0.2">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
      <c r="A6185" s="219" t="str">
        <f t="shared" si="1851"/>
        <v/>
      </c>
      <c r="B6185" s="217">
        <f t="shared" si="1852"/>
        <v>0</v>
      </c>
      <c r="C6185" s="218"/>
      <c r="D6185" s="219" t="str">
        <f t="shared" si="1853"/>
        <v/>
      </c>
      <c r="E6185" s="220"/>
      <c r="F6185" s="221">
        <f t="shared" si="1854"/>
        <v>0</v>
      </c>
      <c r="G6185" s="281">
        <f t="shared" si="1855"/>
        <v>0</v>
      </c>
    </row>
    <row r="6186" spans="1:7" ht="24" customHeight="1" x14ac:dyDescent="0.2">
      <c r="A6186" s="282"/>
      <c r="D6186" s="94"/>
      <c r="E6186" s="95"/>
      <c r="F6186" s="268" t="s">
        <v>32</v>
      </c>
      <c r="G6186" s="283">
        <f>SUBTOTAL(9,G6178:G6185)</f>
        <v>0</v>
      </c>
    </row>
    <row r="6187" spans="1:7" ht="24" customHeight="1" x14ac:dyDescent="0.2">
      <c r="A6187" s="282"/>
      <c r="C6187" s="104" t="s">
        <v>606</v>
      </c>
      <c r="D6187" s="94"/>
      <c r="E6187" s="95"/>
      <c r="G6187" s="284"/>
    </row>
    <row r="6188" spans="1:7" s="224" customFormat="1" ht="24" customHeight="1" x14ac:dyDescent="0.2">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
      <c r="A6197" s="285"/>
      <c r="B6197" s="94"/>
      <c r="D6197" s="94"/>
      <c r="E6197" s="95"/>
      <c r="F6197" s="268" t="s">
        <v>33</v>
      </c>
      <c r="G6197" s="283">
        <f>SUBTOTAL(9,G6188:G6196)</f>
        <v>0</v>
      </c>
    </row>
    <row r="6198" spans="1:7" ht="24" customHeight="1" x14ac:dyDescent="0.2">
      <c r="A6198" s="286"/>
      <c r="B6198" s="94"/>
      <c r="D6198" s="94"/>
      <c r="E6198" s="95"/>
      <c r="G6198" s="284"/>
    </row>
    <row r="6199" spans="1:7" ht="24" customHeight="1" x14ac:dyDescent="0.2">
      <c r="A6199" s="287" t="str">
        <f>B6157</f>
        <v>11.3.1</v>
      </c>
      <c r="B6199" s="288" t="str">
        <f>C6157</f>
        <v>Router inalámbrico 24 bocas</v>
      </c>
      <c r="C6199" s="101"/>
      <c r="D6199" s="101" t="s">
        <v>34</v>
      </c>
      <c r="E6199" s="102"/>
      <c r="F6199" s="290" t="s">
        <v>35</v>
      </c>
      <c r="G6199" s="289">
        <f>SUBTOTAL(9,G6162:G6198)</f>
        <v>0</v>
      </c>
    </row>
    <row r="6201" spans="1:7" ht="24" customHeight="1" x14ac:dyDescent="0.2">
      <c r="A6201" s="269" t="s">
        <v>37</v>
      </c>
      <c r="B6201" s="270"/>
      <c r="C6201" s="270"/>
      <c r="D6201" s="270"/>
      <c r="E6201" s="270"/>
      <c r="F6201" s="270"/>
      <c r="G6201" s="271"/>
    </row>
    <row r="6202" spans="1:7" ht="24" customHeight="1" x14ac:dyDescent="0.2">
      <c r="A6202" s="272" t="s">
        <v>602</v>
      </c>
      <c r="B6202" s="90" t="str">
        <f>Comitente</f>
        <v>SUBSECRETARIA DE ARQUITECTURA</v>
      </c>
      <c r="C6202" s="86"/>
      <c r="D6202" s="91"/>
      <c r="E6202" s="91"/>
      <c r="F6202" s="92"/>
      <c r="G6202" s="273"/>
    </row>
    <row r="6203" spans="1:7" ht="24" customHeight="1" x14ac:dyDescent="0.2">
      <c r="A6203" s="272" t="s">
        <v>603</v>
      </c>
      <c r="B6203" s="90">
        <f>Contratista</f>
        <v>0</v>
      </c>
      <c r="C6203" s="87"/>
      <c r="D6203" s="87"/>
      <c r="E6203" s="87"/>
      <c r="F6203" s="93"/>
      <c r="G6203" s="274"/>
    </row>
    <row r="6204" spans="1:7" ht="24" customHeight="1" x14ac:dyDescent="0.2">
      <c r="A6204" s="272" t="s">
        <v>24</v>
      </c>
      <c r="B6204" s="90" t="str">
        <f>Obra</f>
        <v>ESCUELA SECUNDARIA ULLUM</v>
      </c>
      <c r="C6204" s="87"/>
      <c r="D6204" s="87"/>
      <c r="E6204" s="87"/>
      <c r="F6204" s="93" t="s">
        <v>38</v>
      </c>
      <c r="G6204" s="275">
        <f>Fecha_Base</f>
        <v>0</v>
      </c>
    </row>
    <row r="6205" spans="1:7" ht="24" customHeight="1" x14ac:dyDescent="0.2">
      <c r="A6205" s="276" t="s">
        <v>601</v>
      </c>
      <c r="B6205" s="88" t="str">
        <f>Ubicación</f>
        <v>ULLUM - SAN JUAN</v>
      </c>
      <c r="C6205" s="88"/>
      <c r="D6205" s="94"/>
      <c r="E6205" s="95"/>
      <c r="G6205" s="277"/>
    </row>
    <row r="6206" spans="1:7" ht="24" customHeight="1" x14ac:dyDescent="0.2">
      <c r="A6206" s="276" t="s">
        <v>39</v>
      </c>
      <c r="B6206" s="97">
        <f>IFERROR(VALUE(LEFT(B6207,FIND(".",B6207)-1)),"")</f>
        <v>11</v>
      </c>
      <c r="C6206" s="89" t="str">
        <f>IFERROR(VLOOKUP(B6206,Tabla_CyP,2,FALSE),"")</f>
        <v xml:space="preserve"> INSTALACIÓN ELÉCTRICA</v>
      </c>
      <c r="E6206" s="95"/>
      <c r="G6206" s="277"/>
    </row>
    <row r="6207" spans="1:7" ht="24" customHeight="1" x14ac:dyDescent="0.2">
      <c r="A6207" s="276" t="s">
        <v>25</v>
      </c>
      <c r="B6207" s="98" t="str">
        <f>IFERROR(VLOOKUP(COUNTIF($A$1:A6207,"ANALISIS DE PRECIOS"),Tabla_NumeroItem,2,FALSE),"")</f>
        <v>11.3.2</v>
      </c>
      <c r="C6207" s="89" t="str">
        <f>IFERROR(VLOOKUP(B6207,Tabla_CyP,2,FALSE),"")</f>
        <v>Rack XL con 4 montantes de 19" 600x500x600mm</v>
      </c>
      <c r="D6207" s="94"/>
      <c r="E6207" s="95"/>
      <c r="F6207" s="93" t="s">
        <v>26</v>
      </c>
      <c r="G6207" s="278" t="str">
        <f>IFERROR(VLOOKUP(B6207,Tabla_CyP,4,FALSE),"")</f>
        <v>Un</v>
      </c>
    </row>
    <row r="6208" spans="1:7" ht="24" customHeight="1" x14ac:dyDescent="0.2">
      <c r="A6208" s="276"/>
      <c r="B6208" s="88"/>
      <c r="D6208" s="94"/>
      <c r="E6208" s="95"/>
      <c r="G6208" s="277"/>
    </row>
    <row r="6209" spans="1:123" ht="24" customHeight="1" x14ac:dyDescent="0.2">
      <c r="A6209" s="331" t="s">
        <v>507</v>
      </c>
      <c r="B6209" s="332"/>
      <c r="C6209" s="333" t="s">
        <v>0</v>
      </c>
      <c r="D6209" s="333" t="s">
        <v>27</v>
      </c>
      <c r="E6209" s="335" t="s">
        <v>28</v>
      </c>
      <c r="F6209" s="337" t="s">
        <v>29</v>
      </c>
      <c r="G6209" s="337" t="s">
        <v>30</v>
      </c>
    </row>
    <row r="6210" spans="1:123" s="94" customFormat="1" ht="24" customHeight="1" x14ac:dyDescent="0.2">
      <c r="A6210" s="99" t="s">
        <v>508</v>
      </c>
      <c r="B6210" s="99" t="s">
        <v>509</v>
      </c>
      <c r="C6210" s="334"/>
      <c r="D6210" s="334"/>
      <c r="E6210" s="336"/>
      <c r="F6210" s="338"/>
      <c r="G6210" s="338"/>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
      <c r="A6211" s="279"/>
      <c r="B6211" s="100"/>
      <c r="C6211" s="138" t="s">
        <v>604</v>
      </c>
      <c r="D6211" s="101"/>
      <c r="E6211" s="102"/>
      <c r="F6211" s="103"/>
      <c r="G6211" s="280"/>
    </row>
    <row r="6212" spans="1:123" s="224" customFormat="1" ht="24" customHeight="1" x14ac:dyDescent="0.2">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
      <c r="A6226" s="282"/>
      <c r="D6226" s="94"/>
      <c r="E6226" s="95"/>
      <c r="F6226" s="268" t="s">
        <v>31</v>
      </c>
      <c r="G6226" s="283">
        <f>SUBTOTAL(9,G6212:G6225)</f>
        <v>0</v>
      </c>
    </row>
    <row r="6227" spans="1:7" ht="24" customHeight="1" x14ac:dyDescent="0.2">
      <c r="A6227" s="282"/>
      <c r="C6227" s="104" t="s">
        <v>605</v>
      </c>
      <c r="D6227" s="94"/>
      <c r="E6227" s="95"/>
      <c r="G6227" s="284"/>
    </row>
    <row r="6228" spans="1:7" s="224" customFormat="1" ht="24" customHeight="1" x14ac:dyDescent="0.2">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
      <c r="A6235" s="219" t="str">
        <f t="shared" si="1866"/>
        <v/>
      </c>
      <c r="B6235" s="217">
        <f t="shared" si="1867"/>
        <v>0</v>
      </c>
      <c r="C6235" s="218"/>
      <c r="D6235" s="219" t="str">
        <f t="shared" si="1868"/>
        <v/>
      </c>
      <c r="E6235" s="220"/>
      <c r="F6235" s="221">
        <f t="shared" si="1869"/>
        <v>0</v>
      </c>
      <c r="G6235" s="281">
        <f t="shared" si="1870"/>
        <v>0</v>
      </c>
    </row>
    <row r="6236" spans="1:7" ht="24" customHeight="1" x14ac:dyDescent="0.2">
      <c r="A6236" s="282"/>
      <c r="D6236" s="94"/>
      <c r="E6236" s="95"/>
      <c r="F6236" s="268" t="s">
        <v>32</v>
      </c>
      <c r="G6236" s="283">
        <f>SUBTOTAL(9,G6228:G6235)</f>
        <v>0</v>
      </c>
    </row>
    <row r="6237" spans="1:7" ht="24" customHeight="1" x14ac:dyDescent="0.2">
      <c r="A6237" s="282"/>
      <c r="C6237" s="104" t="s">
        <v>606</v>
      </c>
      <c r="D6237" s="94"/>
      <c r="E6237" s="95"/>
      <c r="G6237" s="284"/>
    </row>
    <row r="6238" spans="1:7" s="224" customFormat="1" ht="24" customHeight="1" x14ac:dyDescent="0.2">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
      <c r="A6247" s="285"/>
      <c r="B6247" s="94"/>
      <c r="D6247" s="94"/>
      <c r="E6247" s="95"/>
      <c r="F6247" s="268" t="s">
        <v>33</v>
      </c>
      <c r="G6247" s="283">
        <f>SUBTOTAL(9,G6238:G6246)</f>
        <v>0</v>
      </c>
    </row>
    <row r="6248" spans="1:7" ht="24" customHeight="1" x14ac:dyDescent="0.2">
      <c r="A6248" s="286"/>
      <c r="B6248" s="94"/>
      <c r="D6248" s="94"/>
      <c r="E6248" s="95"/>
      <c r="G6248" s="284"/>
    </row>
    <row r="6249" spans="1:7" ht="24" customHeight="1" x14ac:dyDescent="0.2">
      <c r="A6249" s="287" t="str">
        <f>B6207</f>
        <v>11.3.2</v>
      </c>
      <c r="B6249" s="288" t="str">
        <f>C6207</f>
        <v>Rack XL con 4 montantes de 19" 600x500x600mm</v>
      </c>
      <c r="C6249" s="101"/>
      <c r="D6249" s="101" t="s">
        <v>34</v>
      </c>
      <c r="E6249" s="102"/>
      <c r="F6249" s="290" t="s">
        <v>35</v>
      </c>
      <c r="G6249" s="289">
        <f>SUBTOTAL(9,G6212:G6248)</f>
        <v>0</v>
      </c>
    </row>
    <row r="6251" spans="1:7" ht="24" customHeight="1" x14ac:dyDescent="0.2">
      <c r="A6251" s="269" t="s">
        <v>37</v>
      </c>
      <c r="B6251" s="270"/>
      <c r="C6251" s="270"/>
      <c r="D6251" s="270"/>
      <c r="E6251" s="270"/>
      <c r="F6251" s="270"/>
      <c r="G6251" s="271"/>
    </row>
    <row r="6252" spans="1:7" ht="24" customHeight="1" x14ac:dyDescent="0.2">
      <c r="A6252" s="272" t="s">
        <v>602</v>
      </c>
      <c r="B6252" s="90" t="str">
        <f>Comitente</f>
        <v>SUBSECRETARIA DE ARQUITECTURA</v>
      </c>
      <c r="C6252" s="86"/>
      <c r="D6252" s="91"/>
      <c r="E6252" s="91"/>
      <c r="F6252" s="92"/>
      <c r="G6252" s="273"/>
    </row>
    <row r="6253" spans="1:7" ht="24" customHeight="1" x14ac:dyDescent="0.2">
      <c r="A6253" s="272" t="s">
        <v>603</v>
      </c>
      <c r="B6253" s="90">
        <f>Contratista</f>
        <v>0</v>
      </c>
      <c r="C6253" s="87"/>
      <c r="D6253" s="87"/>
      <c r="E6253" s="87"/>
      <c r="F6253" s="93"/>
      <c r="G6253" s="274"/>
    </row>
    <row r="6254" spans="1:7" ht="24" customHeight="1" x14ac:dyDescent="0.2">
      <c r="A6254" s="272" t="s">
        <v>24</v>
      </c>
      <c r="B6254" s="90" t="str">
        <f>Obra</f>
        <v>ESCUELA SECUNDARIA ULLUM</v>
      </c>
      <c r="C6254" s="87"/>
      <c r="D6254" s="87"/>
      <c r="E6254" s="87"/>
      <c r="F6254" s="93" t="s">
        <v>38</v>
      </c>
      <c r="G6254" s="275">
        <f>Fecha_Base</f>
        <v>0</v>
      </c>
    </row>
    <row r="6255" spans="1:7" ht="24" customHeight="1" x14ac:dyDescent="0.2">
      <c r="A6255" s="276" t="s">
        <v>601</v>
      </c>
      <c r="B6255" s="88" t="str">
        <f>Ubicación</f>
        <v>ULLUM - SAN JUAN</v>
      </c>
      <c r="C6255" s="88"/>
      <c r="D6255" s="94"/>
      <c r="E6255" s="95"/>
      <c r="G6255" s="277"/>
    </row>
    <row r="6256" spans="1:7" ht="24" customHeight="1" x14ac:dyDescent="0.2">
      <c r="A6256" s="276" t="s">
        <v>39</v>
      </c>
      <c r="B6256" s="97">
        <f>IFERROR(VALUE(LEFT(B6257,FIND(".",B6257)-1)),"")</f>
        <v>11</v>
      </c>
      <c r="C6256" s="89" t="str">
        <f>IFERROR(VLOOKUP(B6256,Tabla_CyP,2,FALSE),"")</f>
        <v xml:space="preserve"> INSTALACIÓN ELÉCTRICA</v>
      </c>
      <c r="E6256" s="95"/>
      <c r="G6256" s="277"/>
    </row>
    <row r="6257" spans="1:123" ht="24" customHeight="1" x14ac:dyDescent="0.2">
      <c r="A6257" s="276" t="s">
        <v>25</v>
      </c>
      <c r="B6257" s="98" t="str">
        <f>IFERROR(VLOOKUP(COUNTIF($A$1:A6257,"ANALISIS DE PRECIOS"),Tabla_NumeroItem,2,FALSE),"")</f>
        <v>11.3.3</v>
      </c>
      <c r="C6257" s="89" t="str">
        <f>IFERROR(VLOOKUP(B6257,Tabla_CyP,2,FALSE),"")</f>
        <v>Rack XL con 4 montantes de 19" 600x500x600mm</v>
      </c>
      <c r="D6257" s="94"/>
      <c r="E6257" s="95"/>
      <c r="F6257" s="93" t="s">
        <v>26</v>
      </c>
      <c r="G6257" s="278" t="str">
        <f>IFERROR(VLOOKUP(B6257,Tabla_CyP,4,FALSE),"")</f>
        <v>Un</v>
      </c>
    </row>
    <row r="6258" spans="1:123" ht="24" customHeight="1" x14ac:dyDescent="0.2">
      <c r="A6258" s="276"/>
      <c r="B6258" s="88"/>
      <c r="D6258" s="94"/>
      <c r="E6258" s="95"/>
      <c r="G6258" s="277"/>
    </row>
    <row r="6259" spans="1:123" ht="24" customHeight="1" x14ac:dyDescent="0.2">
      <c r="A6259" s="331" t="s">
        <v>507</v>
      </c>
      <c r="B6259" s="332"/>
      <c r="C6259" s="333" t="s">
        <v>0</v>
      </c>
      <c r="D6259" s="333" t="s">
        <v>27</v>
      </c>
      <c r="E6259" s="335" t="s">
        <v>28</v>
      </c>
      <c r="F6259" s="337" t="s">
        <v>29</v>
      </c>
      <c r="G6259" s="337" t="s">
        <v>30</v>
      </c>
    </row>
    <row r="6260" spans="1:123" s="94" customFormat="1" ht="24" customHeight="1" x14ac:dyDescent="0.2">
      <c r="A6260" s="99" t="s">
        <v>508</v>
      </c>
      <c r="B6260" s="99" t="s">
        <v>509</v>
      </c>
      <c r="C6260" s="334"/>
      <c r="D6260" s="334"/>
      <c r="E6260" s="336"/>
      <c r="F6260" s="338"/>
      <c r="G6260" s="338"/>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
      <c r="A6261" s="279"/>
      <c r="B6261" s="100"/>
      <c r="C6261" s="138" t="s">
        <v>604</v>
      </c>
      <c r="D6261" s="101"/>
      <c r="E6261" s="102"/>
      <c r="F6261" s="103"/>
      <c r="G6261" s="280"/>
    </row>
    <row r="6262" spans="1:123" s="224" customFormat="1" ht="24" customHeight="1" x14ac:dyDescent="0.2">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
      <c r="A6276" s="282"/>
      <c r="D6276" s="94"/>
      <c r="E6276" s="95"/>
      <c r="F6276" s="268" t="s">
        <v>31</v>
      </c>
      <c r="G6276" s="283">
        <f>SUBTOTAL(9,G6262:G6275)</f>
        <v>0</v>
      </c>
    </row>
    <row r="6277" spans="1:7" ht="24" customHeight="1" x14ac:dyDescent="0.2">
      <c r="A6277" s="282"/>
      <c r="C6277" s="104" t="s">
        <v>605</v>
      </c>
      <c r="D6277" s="94"/>
      <c r="E6277" s="95"/>
      <c r="G6277" s="284"/>
    </row>
    <row r="6278" spans="1:7" s="224" customFormat="1" ht="24" customHeight="1" x14ac:dyDescent="0.2">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
      <c r="A6285" s="219" t="str">
        <f t="shared" si="1881"/>
        <v/>
      </c>
      <c r="B6285" s="217">
        <f t="shared" si="1882"/>
        <v>0</v>
      </c>
      <c r="C6285" s="218"/>
      <c r="D6285" s="219" t="str">
        <f t="shared" si="1883"/>
        <v/>
      </c>
      <c r="E6285" s="220"/>
      <c r="F6285" s="221">
        <f t="shared" si="1884"/>
        <v>0</v>
      </c>
      <c r="G6285" s="281">
        <f t="shared" si="1885"/>
        <v>0</v>
      </c>
    </row>
    <row r="6286" spans="1:7" ht="24" customHeight="1" x14ac:dyDescent="0.2">
      <c r="A6286" s="282"/>
      <c r="D6286" s="94"/>
      <c r="E6286" s="95"/>
      <c r="F6286" s="268" t="s">
        <v>32</v>
      </c>
      <c r="G6286" s="283">
        <f>SUBTOTAL(9,G6278:G6285)</f>
        <v>0</v>
      </c>
    </row>
    <row r="6287" spans="1:7" ht="24" customHeight="1" x14ac:dyDescent="0.2">
      <c r="A6287" s="282"/>
      <c r="C6287" s="104" t="s">
        <v>606</v>
      </c>
      <c r="D6287" s="94"/>
      <c r="E6287" s="95"/>
      <c r="G6287" s="284"/>
    </row>
    <row r="6288" spans="1:7" s="224" customFormat="1" ht="24" customHeight="1" x14ac:dyDescent="0.2">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
      <c r="A6297" s="285"/>
      <c r="B6297" s="94"/>
      <c r="D6297" s="94"/>
      <c r="E6297" s="95"/>
      <c r="F6297" s="268" t="s">
        <v>33</v>
      </c>
      <c r="G6297" s="283">
        <f>SUBTOTAL(9,G6288:G6296)</f>
        <v>0</v>
      </c>
    </row>
    <row r="6298" spans="1:7" ht="24" customHeight="1" x14ac:dyDescent="0.2">
      <c r="A6298" s="286"/>
      <c r="B6298" s="94"/>
      <c r="D6298" s="94"/>
      <c r="E6298" s="95"/>
      <c r="G6298" s="284"/>
    </row>
    <row r="6299" spans="1:7" ht="24" customHeight="1" x14ac:dyDescent="0.2">
      <c r="A6299" s="287" t="str">
        <f>B6257</f>
        <v>11.3.3</v>
      </c>
      <c r="B6299" s="288" t="str">
        <f>C6257</f>
        <v>Rack XL con 4 montantes de 19" 600x500x600mm</v>
      </c>
      <c r="C6299" s="101"/>
      <c r="D6299" s="101" t="s">
        <v>34</v>
      </c>
      <c r="E6299" s="102"/>
      <c r="F6299" s="290" t="s">
        <v>35</v>
      </c>
      <c r="G6299" s="289">
        <f>SUBTOTAL(9,G6262:G6298)</f>
        <v>0</v>
      </c>
    </row>
    <row r="6301" spans="1:7" ht="24" customHeight="1" x14ac:dyDescent="0.2">
      <c r="A6301" s="269" t="s">
        <v>37</v>
      </c>
      <c r="B6301" s="270"/>
      <c r="C6301" s="270"/>
      <c r="D6301" s="270"/>
      <c r="E6301" s="270"/>
      <c r="F6301" s="270"/>
      <c r="G6301" s="271"/>
    </row>
    <row r="6302" spans="1:7" ht="24" customHeight="1" x14ac:dyDescent="0.2">
      <c r="A6302" s="272" t="s">
        <v>602</v>
      </c>
      <c r="B6302" s="90" t="str">
        <f>Comitente</f>
        <v>SUBSECRETARIA DE ARQUITECTURA</v>
      </c>
      <c r="C6302" s="86"/>
      <c r="D6302" s="91"/>
      <c r="E6302" s="91"/>
      <c r="F6302" s="92"/>
      <c r="G6302" s="273"/>
    </row>
    <row r="6303" spans="1:7" ht="24" customHeight="1" x14ac:dyDescent="0.2">
      <c r="A6303" s="272" t="s">
        <v>603</v>
      </c>
      <c r="B6303" s="90">
        <f>Contratista</f>
        <v>0</v>
      </c>
      <c r="C6303" s="87"/>
      <c r="D6303" s="87"/>
      <c r="E6303" s="87"/>
      <c r="F6303" s="93"/>
      <c r="G6303" s="274"/>
    </row>
    <row r="6304" spans="1:7" ht="24" customHeight="1" x14ac:dyDescent="0.2">
      <c r="A6304" s="272" t="s">
        <v>24</v>
      </c>
      <c r="B6304" s="90" t="str">
        <f>Obra</f>
        <v>ESCUELA SECUNDARIA ULLUM</v>
      </c>
      <c r="C6304" s="87"/>
      <c r="D6304" s="87"/>
      <c r="E6304" s="87"/>
      <c r="F6304" s="93" t="s">
        <v>38</v>
      </c>
      <c r="G6304" s="275">
        <f>Fecha_Base</f>
        <v>0</v>
      </c>
    </row>
    <row r="6305" spans="1:123" ht="24" customHeight="1" x14ac:dyDescent="0.2">
      <c r="A6305" s="276" t="s">
        <v>601</v>
      </c>
      <c r="B6305" s="88" t="str">
        <f>Ubicación</f>
        <v>ULLUM - SAN JUAN</v>
      </c>
      <c r="C6305" s="88"/>
      <c r="D6305" s="94"/>
      <c r="E6305" s="95"/>
      <c r="G6305" s="277"/>
    </row>
    <row r="6306" spans="1:123" ht="24" customHeight="1" x14ac:dyDescent="0.2">
      <c r="A6306" s="276" t="s">
        <v>39</v>
      </c>
      <c r="B6306" s="97">
        <f>IFERROR(VALUE(LEFT(B6307,FIND(".",B6307)-1)),"")</f>
        <v>11</v>
      </c>
      <c r="C6306" s="89" t="str">
        <f>IFERROR(VLOOKUP(B6306,Tabla_CyP,2,FALSE),"")</f>
        <v xml:space="preserve"> INSTALACIÓN ELÉCTRICA</v>
      </c>
      <c r="E6306" s="95"/>
      <c r="G6306" s="277"/>
    </row>
    <row r="6307" spans="1:123" ht="24" customHeight="1" x14ac:dyDescent="0.2">
      <c r="A6307" s="276" t="s">
        <v>25</v>
      </c>
      <c r="B6307" s="98" t="str">
        <f>IFERROR(VLOOKUP(COUNTIF($A$1:A6307,"ANALISIS DE PRECIOS"),Tabla_NumeroItem,2,FALSE),"")</f>
        <v>11.3.4</v>
      </c>
      <c r="C6307" s="89" t="str">
        <f>IFERROR(VLOOKUP(B6307,Tabla_CyP,2,FALSE),"")</f>
        <v>Patch Pannel 19" con 24 tomas RJ45 de 8 contactos</v>
      </c>
      <c r="D6307" s="94"/>
      <c r="E6307" s="95"/>
      <c r="F6307" s="93" t="s">
        <v>26</v>
      </c>
      <c r="G6307" s="278" t="str">
        <f>IFERROR(VLOOKUP(B6307,Tabla_CyP,4,FALSE),"")</f>
        <v>Un</v>
      </c>
    </row>
    <row r="6308" spans="1:123" ht="24" customHeight="1" x14ac:dyDescent="0.2">
      <c r="A6308" s="276"/>
      <c r="B6308" s="88"/>
      <c r="D6308" s="94"/>
      <c r="E6308" s="95"/>
      <c r="G6308" s="277"/>
    </row>
    <row r="6309" spans="1:123" ht="24" customHeight="1" x14ac:dyDescent="0.2">
      <c r="A6309" s="331" t="s">
        <v>507</v>
      </c>
      <c r="B6309" s="332"/>
      <c r="C6309" s="333" t="s">
        <v>0</v>
      </c>
      <c r="D6309" s="333" t="s">
        <v>27</v>
      </c>
      <c r="E6309" s="335" t="s">
        <v>28</v>
      </c>
      <c r="F6309" s="337" t="s">
        <v>29</v>
      </c>
      <c r="G6309" s="337" t="s">
        <v>30</v>
      </c>
    </row>
    <row r="6310" spans="1:123" s="94" customFormat="1" ht="24" customHeight="1" x14ac:dyDescent="0.2">
      <c r="A6310" s="99" t="s">
        <v>508</v>
      </c>
      <c r="B6310" s="99" t="s">
        <v>509</v>
      </c>
      <c r="C6310" s="334"/>
      <c r="D6310" s="334"/>
      <c r="E6310" s="336"/>
      <c r="F6310" s="338"/>
      <c r="G6310" s="338"/>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
      <c r="A6311" s="279"/>
      <c r="B6311" s="100"/>
      <c r="C6311" s="138" t="s">
        <v>604</v>
      </c>
      <c r="D6311" s="101"/>
      <c r="E6311" s="102"/>
      <c r="F6311" s="103"/>
      <c r="G6311" s="280"/>
    </row>
    <row r="6312" spans="1:123" s="224" customFormat="1" ht="24" customHeight="1" x14ac:dyDescent="0.2">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
      <c r="A6326" s="282"/>
      <c r="D6326" s="94"/>
      <c r="E6326" s="95"/>
      <c r="F6326" s="268" t="s">
        <v>31</v>
      </c>
      <c r="G6326" s="283">
        <f>SUBTOTAL(9,G6312:G6325)</f>
        <v>0</v>
      </c>
    </row>
    <row r="6327" spans="1:7" ht="24" customHeight="1" x14ac:dyDescent="0.2">
      <c r="A6327" s="282"/>
      <c r="C6327" s="104" t="s">
        <v>605</v>
      </c>
      <c r="D6327" s="94"/>
      <c r="E6327" s="95"/>
      <c r="G6327" s="284"/>
    </row>
    <row r="6328" spans="1:7" s="224" customFormat="1" ht="24" customHeight="1" x14ac:dyDescent="0.2">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
      <c r="A6335" s="219" t="str">
        <f t="shared" si="1896"/>
        <v/>
      </c>
      <c r="B6335" s="217">
        <f t="shared" si="1897"/>
        <v>0</v>
      </c>
      <c r="C6335" s="218"/>
      <c r="D6335" s="219" t="str">
        <f t="shared" si="1898"/>
        <v/>
      </c>
      <c r="E6335" s="220"/>
      <c r="F6335" s="221">
        <f t="shared" si="1899"/>
        <v>0</v>
      </c>
      <c r="G6335" s="281">
        <f t="shared" si="1900"/>
        <v>0</v>
      </c>
    </row>
    <row r="6336" spans="1:7" ht="24" customHeight="1" x14ac:dyDescent="0.2">
      <c r="A6336" s="282"/>
      <c r="D6336" s="94"/>
      <c r="E6336" s="95"/>
      <c r="F6336" s="268" t="s">
        <v>32</v>
      </c>
      <c r="G6336" s="283">
        <f>SUBTOTAL(9,G6328:G6335)</f>
        <v>0</v>
      </c>
    </row>
    <row r="6337" spans="1:7" ht="24" customHeight="1" x14ac:dyDescent="0.2">
      <c r="A6337" s="282"/>
      <c r="C6337" s="104" t="s">
        <v>606</v>
      </c>
      <c r="D6337" s="94"/>
      <c r="E6337" s="95"/>
      <c r="G6337" s="284"/>
    </row>
    <row r="6338" spans="1:7" s="224" customFormat="1" ht="24" customHeight="1" x14ac:dyDescent="0.2">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
      <c r="A6347" s="285"/>
      <c r="B6347" s="94"/>
      <c r="D6347" s="94"/>
      <c r="E6347" s="95"/>
      <c r="F6347" s="268" t="s">
        <v>33</v>
      </c>
      <c r="G6347" s="283">
        <f>SUBTOTAL(9,G6338:G6346)</f>
        <v>0</v>
      </c>
    </row>
    <row r="6348" spans="1:7" ht="24" customHeight="1" x14ac:dyDescent="0.2">
      <c r="A6348" s="286"/>
      <c r="B6348" s="94"/>
      <c r="D6348" s="94"/>
      <c r="E6348" s="95"/>
      <c r="G6348" s="284"/>
    </row>
    <row r="6349" spans="1:7" ht="24" customHeight="1" x14ac:dyDescent="0.2">
      <c r="A6349" s="287" t="str">
        <f>B6307</f>
        <v>11.3.4</v>
      </c>
      <c r="B6349" s="288" t="str">
        <f>C6307</f>
        <v>Patch Pannel 19" con 24 tomas RJ45 de 8 contactos</v>
      </c>
      <c r="C6349" s="101"/>
      <c r="D6349" s="101" t="s">
        <v>34</v>
      </c>
      <c r="E6349" s="102"/>
      <c r="F6349" s="290" t="s">
        <v>35</v>
      </c>
      <c r="G6349" s="289">
        <f>SUBTOTAL(9,G6312:G6348)</f>
        <v>0</v>
      </c>
    </row>
    <row r="6351" spans="1:7" ht="24" customHeight="1" x14ac:dyDescent="0.2">
      <c r="A6351" s="269" t="s">
        <v>37</v>
      </c>
      <c r="B6351" s="270"/>
      <c r="C6351" s="270"/>
      <c r="D6351" s="270"/>
      <c r="E6351" s="270"/>
      <c r="F6351" s="270"/>
      <c r="G6351" s="271"/>
    </row>
    <row r="6352" spans="1:7" ht="24" customHeight="1" x14ac:dyDescent="0.2">
      <c r="A6352" s="272" t="s">
        <v>602</v>
      </c>
      <c r="B6352" s="90" t="str">
        <f>Comitente</f>
        <v>SUBSECRETARIA DE ARQUITECTURA</v>
      </c>
      <c r="C6352" s="86"/>
      <c r="D6352" s="91"/>
      <c r="E6352" s="91"/>
      <c r="F6352" s="92"/>
      <c r="G6352" s="273"/>
    </row>
    <row r="6353" spans="1:123" ht="24" customHeight="1" x14ac:dyDescent="0.2">
      <c r="A6353" s="272" t="s">
        <v>603</v>
      </c>
      <c r="B6353" s="90">
        <f>Contratista</f>
        <v>0</v>
      </c>
      <c r="C6353" s="87"/>
      <c r="D6353" s="87"/>
      <c r="E6353" s="87"/>
      <c r="F6353" s="93"/>
      <c r="G6353" s="274"/>
    </row>
    <row r="6354" spans="1:123" ht="24" customHeight="1" x14ac:dyDescent="0.2">
      <c r="A6354" s="272" t="s">
        <v>24</v>
      </c>
      <c r="B6354" s="90" t="str">
        <f>Obra</f>
        <v>ESCUELA SECUNDARIA ULLUM</v>
      </c>
      <c r="C6354" s="87"/>
      <c r="D6354" s="87"/>
      <c r="E6354" s="87"/>
      <c r="F6354" s="93" t="s">
        <v>38</v>
      </c>
      <c r="G6354" s="275">
        <f>Fecha_Base</f>
        <v>0</v>
      </c>
    </row>
    <row r="6355" spans="1:123" ht="24" customHeight="1" x14ac:dyDescent="0.2">
      <c r="A6355" s="276" t="s">
        <v>601</v>
      </c>
      <c r="B6355" s="88" t="str">
        <f>Ubicación</f>
        <v>ULLUM - SAN JUAN</v>
      </c>
      <c r="C6355" s="88"/>
      <c r="D6355" s="94"/>
      <c r="E6355" s="95"/>
      <c r="G6355" s="277"/>
    </row>
    <row r="6356" spans="1:123" ht="24" customHeight="1" x14ac:dyDescent="0.2">
      <c r="A6356" s="276" t="s">
        <v>39</v>
      </c>
      <c r="B6356" s="97">
        <f>IFERROR(VALUE(LEFT(B6357,FIND(".",B6357)-1)),"")</f>
        <v>11</v>
      </c>
      <c r="C6356" s="89" t="str">
        <f>IFERROR(VLOOKUP(B6356,Tabla_CyP,2,FALSE),"")</f>
        <v xml:space="preserve"> INSTALACIÓN ELÉCTRICA</v>
      </c>
      <c r="E6356" s="95"/>
      <c r="G6356" s="277"/>
    </row>
    <row r="6357" spans="1:123" ht="24" customHeight="1" x14ac:dyDescent="0.2">
      <c r="A6357" s="276" t="s">
        <v>25</v>
      </c>
      <c r="B6357" s="98" t="str">
        <f>IFERROR(VLOOKUP(COUNTIF($A$1:A6357,"ANALISIS DE PRECIOS"),Tabla_NumeroItem,2,FALSE),"")</f>
        <v>11.3.5</v>
      </c>
      <c r="C6357" s="89" t="str">
        <f>IFERROR(VLOOKUP(B6357,Tabla_CyP,2,FALSE),"")</f>
        <v>Patch Cord de 3m c/u  con 2 conect. RJ45 de 8 contac.</v>
      </c>
      <c r="D6357" s="94"/>
      <c r="E6357" s="95"/>
      <c r="F6357" s="93" t="s">
        <v>26</v>
      </c>
      <c r="G6357" s="278" t="str">
        <f>IFERROR(VLOOKUP(B6357,Tabla_CyP,4,FALSE),"")</f>
        <v>Un</v>
      </c>
    </row>
    <row r="6358" spans="1:123" ht="24" customHeight="1" x14ac:dyDescent="0.2">
      <c r="A6358" s="276"/>
      <c r="B6358" s="88"/>
      <c r="D6358" s="94"/>
      <c r="E6358" s="95"/>
      <c r="G6358" s="277"/>
    </row>
    <row r="6359" spans="1:123" ht="24" customHeight="1" x14ac:dyDescent="0.2">
      <c r="A6359" s="331" t="s">
        <v>507</v>
      </c>
      <c r="B6359" s="332"/>
      <c r="C6359" s="333" t="s">
        <v>0</v>
      </c>
      <c r="D6359" s="333" t="s">
        <v>27</v>
      </c>
      <c r="E6359" s="335" t="s">
        <v>28</v>
      </c>
      <c r="F6359" s="337" t="s">
        <v>29</v>
      </c>
      <c r="G6359" s="337" t="s">
        <v>30</v>
      </c>
    </row>
    <row r="6360" spans="1:123" s="94" customFormat="1" ht="24" customHeight="1" x14ac:dyDescent="0.2">
      <c r="A6360" s="99" t="s">
        <v>508</v>
      </c>
      <c r="B6360" s="99" t="s">
        <v>509</v>
      </c>
      <c r="C6360" s="334"/>
      <c r="D6360" s="334"/>
      <c r="E6360" s="336"/>
      <c r="F6360" s="338"/>
      <c r="G6360" s="338"/>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
      <c r="A6361" s="279"/>
      <c r="B6361" s="100"/>
      <c r="C6361" s="138" t="s">
        <v>604</v>
      </c>
      <c r="D6361" s="101"/>
      <c r="E6361" s="102"/>
      <c r="F6361" s="103"/>
      <c r="G6361" s="280"/>
    </row>
    <row r="6362" spans="1:123" s="224" customFormat="1" ht="24" customHeight="1" x14ac:dyDescent="0.2">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
      <c r="A6376" s="282"/>
      <c r="D6376" s="94"/>
      <c r="E6376" s="95"/>
      <c r="F6376" s="268" t="s">
        <v>31</v>
      </c>
      <c r="G6376" s="283">
        <f>SUBTOTAL(9,G6362:G6375)</f>
        <v>0</v>
      </c>
    </row>
    <row r="6377" spans="1:7" ht="24" customHeight="1" x14ac:dyDescent="0.2">
      <c r="A6377" s="282"/>
      <c r="C6377" s="104" t="s">
        <v>605</v>
      </c>
      <c r="D6377" s="94"/>
      <c r="E6377" s="95"/>
      <c r="G6377" s="284"/>
    </row>
    <row r="6378" spans="1:7" s="224" customFormat="1" ht="24" customHeight="1" x14ac:dyDescent="0.2">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
      <c r="A6385" s="219" t="str">
        <f t="shared" si="1911"/>
        <v/>
      </c>
      <c r="B6385" s="217">
        <f t="shared" si="1912"/>
        <v>0</v>
      </c>
      <c r="C6385" s="218"/>
      <c r="D6385" s="219" t="str">
        <f t="shared" si="1913"/>
        <v/>
      </c>
      <c r="E6385" s="220"/>
      <c r="F6385" s="221">
        <f t="shared" si="1914"/>
        <v>0</v>
      </c>
      <c r="G6385" s="281">
        <f t="shared" si="1915"/>
        <v>0</v>
      </c>
    </row>
    <row r="6386" spans="1:7" ht="24" customHeight="1" x14ac:dyDescent="0.2">
      <c r="A6386" s="282"/>
      <c r="D6386" s="94"/>
      <c r="E6386" s="95"/>
      <c r="F6386" s="268" t="s">
        <v>32</v>
      </c>
      <c r="G6386" s="283">
        <f>SUBTOTAL(9,G6378:G6385)</f>
        <v>0</v>
      </c>
    </row>
    <row r="6387" spans="1:7" ht="24" customHeight="1" x14ac:dyDescent="0.2">
      <c r="A6387" s="282"/>
      <c r="C6387" s="104" t="s">
        <v>606</v>
      </c>
      <c r="D6387" s="94"/>
      <c r="E6387" s="95"/>
      <c r="G6387" s="284"/>
    </row>
    <row r="6388" spans="1:7" s="224" customFormat="1" ht="24" customHeight="1" x14ac:dyDescent="0.2">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
      <c r="A6397" s="285"/>
      <c r="B6397" s="94"/>
      <c r="D6397" s="94"/>
      <c r="E6397" s="95"/>
      <c r="F6397" s="268" t="s">
        <v>33</v>
      </c>
      <c r="G6397" s="283">
        <f>SUBTOTAL(9,G6388:G6396)</f>
        <v>0</v>
      </c>
    </row>
    <row r="6398" spans="1:7" ht="24" customHeight="1" x14ac:dyDescent="0.2">
      <c r="A6398" s="286"/>
      <c r="B6398" s="94"/>
      <c r="D6398" s="94"/>
      <c r="E6398" s="95"/>
      <c r="G6398" s="284"/>
    </row>
    <row r="6399" spans="1:7" ht="24" customHeight="1" x14ac:dyDescent="0.2">
      <c r="A6399" s="287" t="str">
        <f>B6357</f>
        <v>11.3.5</v>
      </c>
      <c r="B6399" s="288" t="str">
        <f>C6357</f>
        <v>Patch Cord de 3m c/u  con 2 conect. RJ45 de 8 contac.</v>
      </c>
      <c r="C6399" s="101"/>
      <c r="D6399" s="101" t="s">
        <v>34</v>
      </c>
      <c r="E6399" s="102"/>
      <c r="F6399" s="290" t="s">
        <v>35</v>
      </c>
      <c r="G6399" s="289">
        <f>SUBTOTAL(9,G6362:G6398)</f>
        <v>0</v>
      </c>
    </row>
    <row r="6401" spans="1:123" ht="24" customHeight="1" x14ac:dyDescent="0.2">
      <c r="A6401" s="269" t="s">
        <v>37</v>
      </c>
      <c r="B6401" s="270"/>
      <c r="C6401" s="270"/>
      <c r="D6401" s="270"/>
      <c r="E6401" s="270"/>
      <c r="F6401" s="270"/>
      <c r="G6401" s="271"/>
    </row>
    <row r="6402" spans="1:123" ht="24" customHeight="1" x14ac:dyDescent="0.2">
      <c r="A6402" s="272" t="s">
        <v>602</v>
      </c>
      <c r="B6402" s="90" t="str">
        <f>Comitente</f>
        <v>SUBSECRETARIA DE ARQUITECTURA</v>
      </c>
      <c r="C6402" s="86"/>
      <c r="D6402" s="91"/>
      <c r="E6402" s="91"/>
      <c r="F6402" s="92"/>
      <c r="G6402" s="273"/>
    </row>
    <row r="6403" spans="1:123" ht="24" customHeight="1" x14ac:dyDescent="0.2">
      <c r="A6403" s="272" t="s">
        <v>603</v>
      </c>
      <c r="B6403" s="90">
        <f>Contratista</f>
        <v>0</v>
      </c>
      <c r="C6403" s="87"/>
      <c r="D6403" s="87"/>
      <c r="E6403" s="87"/>
      <c r="F6403" s="93"/>
      <c r="G6403" s="274"/>
    </row>
    <row r="6404" spans="1:123" ht="24" customHeight="1" x14ac:dyDescent="0.2">
      <c r="A6404" s="272" t="s">
        <v>24</v>
      </c>
      <c r="B6404" s="90" t="str">
        <f>Obra</f>
        <v>ESCUELA SECUNDARIA ULLUM</v>
      </c>
      <c r="C6404" s="87"/>
      <c r="D6404" s="87"/>
      <c r="E6404" s="87"/>
      <c r="F6404" s="93" t="s">
        <v>38</v>
      </c>
      <c r="G6404" s="275">
        <f>Fecha_Base</f>
        <v>0</v>
      </c>
    </row>
    <row r="6405" spans="1:123" ht="24" customHeight="1" x14ac:dyDescent="0.2">
      <c r="A6405" s="276" t="s">
        <v>601</v>
      </c>
      <c r="B6405" s="88" t="str">
        <f>Ubicación</f>
        <v>ULLUM - SAN JUAN</v>
      </c>
      <c r="C6405" s="88"/>
      <c r="D6405" s="94"/>
      <c r="E6405" s="95"/>
      <c r="G6405" s="277"/>
    </row>
    <row r="6406" spans="1:123" ht="24" customHeight="1" x14ac:dyDescent="0.2">
      <c r="A6406" s="276" t="s">
        <v>39</v>
      </c>
      <c r="B6406" s="97">
        <f>IFERROR(VALUE(LEFT(B6407,FIND(".",B6407)-1)),"")</f>
        <v>11</v>
      </c>
      <c r="C6406" s="89" t="str">
        <f>IFERROR(VLOOKUP(B6406,Tabla_CyP,2,FALSE),"")</f>
        <v xml:space="preserve"> INSTALACIÓN ELÉCTRICA</v>
      </c>
      <c r="E6406" s="95"/>
      <c r="G6406" s="277"/>
    </row>
    <row r="6407" spans="1:123" ht="24" customHeight="1" x14ac:dyDescent="0.2">
      <c r="A6407" s="276" t="s">
        <v>25</v>
      </c>
      <c r="B6407" s="98" t="str">
        <f>IFERROR(VLOOKUP(COUNTIF($A$1:A6407,"ANALISIS DE PRECIOS"),Tabla_NumeroItem,2,FALSE),"")</f>
        <v>11.3.6</v>
      </c>
      <c r="C6407" s="89" t="str">
        <f>IFERROR(VLOOKUP(B6407,Tabla_CyP,2,FALSE),"")</f>
        <v>Toma RJ45 (hembra) de embutir para red de datos</v>
      </c>
      <c r="D6407" s="94"/>
      <c r="E6407" s="95"/>
      <c r="F6407" s="93" t="s">
        <v>26</v>
      </c>
      <c r="G6407" s="278" t="str">
        <f>IFERROR(VLOOKUP(B6407,Tabla_CyP,4,FALSE),"")</f>
        <v>Un</v>
      </c>
    </row>
    <row r="6408" spans="1:123" ht="24" customHeight="1" x14ac:dyDescent="0.2">
      <c r="A6408" s="276"/>
      <c r="B6408" s="88"/>
      <c r="D6408" s="94"/>
      <c r="E6408" s="95"/>
      <c r="G6408" s="277"/>
    </row>
    <row r="6409" spans="1:123" ht="24" customHeight="1" x14ac:dyDescent="0.2">
      <c r="A6409" s="331" t="s">
        <v>507</v>
      </c>
      <c r="B6409" s="332"/>
      <c r="C6409" s="333" t="s">
        <v>0</v>
      </c>
      <c r="D6409" s="333" t="s">
        <v>27</v>
      </c>
      <c r="E6409" s="335" t="s">
        <v>28</v>
      </c>
      <c r="F6409" s="337" t="s">
        <v>29</v>
      </c>
      <c r="G6409" s="337" t="s">
        <v>30</v>
      </c>
    </row>
    <row r="6410" spans="1:123" s="94" customFormat="1" ht="24" customHeight="1" x14ac:dyDescent="0.2">
      <c r="A6410" s="99" t="s">
        <v>508</v>
      </c>
      <c r="B6410" s="99" t="s">
        <v>509</v>
      </c>
      <c r="C6410" s="334"/>
      <c r="D6410" s="334"/>
      <c r="E6410" s="336"/>
      <c r="F6410" s="338"/>
      <c r="G6410" s="338"/>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
      <c r="A6411" s="279"/>
      <c r="B6411" s="100"/>
      <c r="C6411" s="138" t="s">
        <v>604</v>
      </c>
      <c r="D6411" s="101"/>
      <c r="E6411" s="102"/>
      <c r="F6411" s="103"/>
      <c r="G6411" s="280"/>
    </row>
    <row r="6412" spans="1:123" s="224" customFormat="1" ht="24" customHeight="1" x14ac:dyDescent="0.2">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
      <c r="A6426" s="282"/>
      <c r="D6426" s="94"/>
      <c r="E6426" s="95"/>
      <c r="F6426" s="268" t="s">
        <v>31</v>
      </c>
      <c r="G6426" s="283">
        <f>SUBTOTAL(9,G6412:G6425)</f>
        <v>0</v>
      </c>
    </row>
    <row r="6427" spans="1:7" ht="24" customHeight="1" x14ac:dyDescent="0.2">
      <c r="A6427" s="282"/>
      <c r="C6427" s="104" t="s">
        <v>605</v>
      </c>
      <c r="D6427" s="94"/>
      <c r="E6427" s="95"/>
      <c r="G6427" s="284"/>
    </row>
    <row r="6428" spans="1:7" s="224" customFormat="1" ht="24" customHeight="1" x14ac:dyDescent="0.2">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
      <c r="A6435" s="219" t="str">
        <f t="shared" si="1926"/>
        <v/>
      </c>
      <c r="B6435" s="217">
        <f t="shared" si="1927"/>
        <v>0</v>
      </c>
      <c r="C6435" s="218"/>
      <c r="D6435" s="219" t="str">
        <f t="shared" si="1928"/>
        <v/>
      </c>
      <c r="E6435" s="220"/>
      <c r="F6435" s="221">
        <f t="shared" si="1929"/>
        <v>0</v>
      </c>
      <c r="G6435" s="281">
        <f t="shared" si="1930"/>
        <v>0</v>
      </c>
    </row>
    <row r="6436" spans="1:7" ht="24" customHeight="1" x14ac:dyDescent="0.2">
      <c r="A6436" s="282"/>
      <c r="D6436" s="94"/>
      <c r="E6436" s="95"/>
      <c r="F6436" s="268" t="s">
        <v>32</v>
      </c>
      <c r="G6436" s="283">
        <f>SUBTOTAL(9,G6428:G6435)</f>
        <v>0</v>
      </c>
    </row>
    <row r="6437" spans="1:7" ht="24" customHeight="1" x14ac:dyDescent="0.2">
      <c r="A6437" s="282"/>
      <c r="C6437" s="104" t="s">
        <v>606</v>
      </c>
      <c r="D6437" s="94"/>
      <c r="E6437" s="95"/>
      <c r="G6437" s="284"/>
    </row>
    <row r="6438" spans="1:7" s="224" customFormat="1" ht="24" customHeight="1" x14ac:dyDescent="0.2">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
      <c r="A6447" s="285"/>
      <c r="B6447" s="94"/>
      <c r="D6447" s="94"/>
      <c r="E6447" s="95"/>
      <c r="F6447" s="268" t="s">
        <v>33</v>
      </c>
      <c r="G6447" s="283">
        <f>SUBTOTAL(9,G6438:G6446)</f>
        <v>0</v>
      </c>
    </row>
    <row r="6448" spans="1:7" ht="24" customHeight="1" x14ac:dyDescent="0.2">
      <c r="A6448" s="286"/>
      <c r="B6448" s="94"/>
      <c r="D6448" s="94"/>
      <c r="E6448" s="95"/>
      <c r="G6448" s="284"/>
    </row>
    <row r="6449" spans="1:123" ht="24" customHeight="1" x14ac:dyDescent="0.2">
      <c r="A6449" s="287" t="str">
        <f>B6407</f>
        <v>11.3.6</v>
      </c>
      <c r="B6449" s="288" t="str">
        <f>C6407</f>
        <v>Toma RJ45 (hembra) de embutir para red de datos</v>
      </c>
      <c r="C6449" s="101"/>
      <c r="D6449" s="101" t="s">
        <v>34</v>
      </c>
      <c r="E6449" s="102"/>
      <c r="F6449" s="290" t="s">
        <v>35</v>
      </c>
      <c r="G6449" s="289">
        <f>SUBTOTAL(9,G6412:G6448)</f>
        <v>0</v>
      </c>
    </row>
    <row r="6451" spans="1:123" ht="24" customHeight="1" x14ac:dyDescent="0.2">
      <c r="A6451" s="269" t="s">
        <v>37</v>
      </c>
      <c r="B6451" s="270"/>
      <c r="C6451" s="270"/>
      <c r="D6451" s="270"/>
      <c r="E6451" s="270"/>
      <c r="F6451" s="270"/>
      <c r="G6451" s="271"/>
    </row>
    <row r="6452" spans="1:123" ht="24" customHeight="1" x14ac:dyDescent="0.2">
      <c r="A6452" s="272" t="s">
        <v>602</v>
      </c>
      <c r="B6452" s="90" t="str">
        <f>Comitente</f>
        <v>SUBSECRETARIA DE ARQUITECTURA</v>
      </c>
      <c r="C6452" s="86"/>
      <c r="D6452" s="91"/>
      <c r="E6452" s="91"/>
      <c r="F6452" s="92"/>
      <c r="G6452" s="273"/>
    </row>
    <row r="6453" spans="1:123" ht="24" customHeight="1" x14ac:dyDescent="0.2">
      <c r="A6453" s="272" t="s">
        <v>603</v>
      </c>
      <c r="B6453" s="90">
        <f>Contratista</f>
        <v>0</v>
      </c>
      <c r="C6453" s="87"/>
      <c r="D6453" s="87"/>
      <c r="E6453" s="87"/>
      <c r="F6453" s="93"/>
      <c r="G6453" s="274"/>
    </row>
    <row r="6454" spans="1:123" ht="24" customHeight="1" x14ac:dyDescent="0.2">
      <c r="A6454" s="272" t="s">
        <v>24</v>
      </c>
      <c r="B6454" s="90" t="str">
        <f>Obra</f>
        <v>ESCUELA SECUNDARIA ULLUM</v>
      </c>
      <c r="C6454" s="87"/>
      <c r="D6454" s="87"/>
      <c r="E6454" s="87"/>
      <c r="F6454" s="93" t="s">
        <v>38</v>
      </c>
      <c r="G6454" s="275">
        <f>Fecha_Base</f>
        <v>0</v>
      </c>
    </row>
    <row r="6455" spans="1:123" ht="24" customHeight="1" x14ac:dyDescent="0.2">
      <c r="A6455" s="276" t="s">
        <v>601</v>
      </c>
      <c r="B6455" s="88" t="str">
        <f>Ubicación</f>
        <v>ULLUM - SAN JUAN</v>
      </c>
      <c r="C6455" s="88"/>
      <c r="D6455" s="94"/>
      <c r="E6455" s="95"/>
      <c r="G6455" s="277"/>
    </row>
    <row r="6456" spans="1:123" ht="24" customHeight="1" x14ac:dyDescent="0.2">
      <c r="A6456" s="276" t="s">
        <v>39</v>
      </c>
      <c r="B6456" s="97">
        <f>IFERROR(VALUE(LEFT(B6457,FIND(".",B6457)-1)),"")</f>
        <v>11</v>
      </c>
      <c r="C6456" s="89" t="str">
        <f>IFERROR(VLOOKUP(B6456,Tabla_CyP,2,FALSE),"")</f>
        <v xml:space="preserve"> INSTALACIÓN ELÉCTRICA</v>
      </c>
      <c r="E6456" s="95"/>
      <c r="G6456" s="277"/>
    </row>
    <row r="6457" spans="1:123" ht="24" customHeight="1" x14ac:dyDescent="0.2">
      <c r="A6457" s="276" t="s">
        <v>25</v>
      </c>
      <c r="B6457" s="98" t="str">
        <f>IFERROR(VLOOKUP(COUNTIF($A$1:A6457,"ANALISIS DE PRECIOS"),Tabla_NumeroItem,2,FALSE),"")</f>
        <v>11.4.1.1</v>
      </c>
      <c r="C6457" s="89" t="str">
        <f>IFERROR(VLOOKUP(B6457,Tabla_CyP,2,FALSE),"")</f>
        <v xml:space="preserve">Luminaria Tipo Novalucce </v>
      </c>
      <c r="D6457" s="94"/>
      <c r="E6457" s="95"/>
      <c r="F6457" s="93" t="s">
        <v>26</v>
      </c>
      <c r="G6457" s="278" t="str">
        <f>IFERROR(VLOOKUP(B6457,Tabla_CyP,4,FALSE),"")</f>
        <v>Un</v>
      </c>
    </row>
    <row r="6458" spans="1:123" ht="24" customHeight="1" x14ac:dyDescent="0.2">
      <c r="A6458" s="276"/>
      <c r="B6458" s="88"/>
      <c r="D6458" s="94"/>
      <c r="E6458" s="95"/>
      <c r="G6458" s="277"/>
    </row>
    <row r="6459" spans="1:123" ht="24" customHeight="1" x14ac:dyDescent="0.2">
      <c r="A6459" s="331" t="s">
        <v>507</v>
      </c>
      <c r="B6459" s="332"/>
      <c r="C6459" s="333" t="s">
        <v>0</v>
      </c>
      <c r="D6459" s="333" t="s">
        <v>27</v>
      </c>
      <c r="E6459" s="335" t="s">
        <v>28</v>
      </c>
      <c r="F6459" s="337" t="s">
        <v>29</v>
      </c>
      <c r="G6459" s="337" t="s">
        <v>30</v>
      </c>
    </row>
    <row r="6460" spans="1:123" s="94" customFormat="1" ht="24" customHeight="1" x14ac:dyDescent="0.2">
      <c r="A6460" s="99" t="s">
        <v>508</v>
      </c>
      <c r="B6460" s="99" t="s">
        <v>509</v>
      </c>
      <c r="C6460" s="334"/>
      <c r="D6460" s="334"/>
      <c r="E6460" s="336"/>
      <c r="F6460" s="338"/>
      <c r="G6460" s="338"/>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
      <c r="A6461" s="279"/>
      <c r="B6461" s="100"/>
      <c r="C6461" s="138" t="s">
        <v>604</v>
      </c>
      <c r="D6461" s="101"/>
      <c r="E6461" s="102"/>
      <c r="F6461" s="103"/>
      <c r="G6461" s="280"/>
    </row>
    <row r="6462" spans="1:123" s="224" customFormat="1" ht="24" customHeight="1" x14ac:dyDescent="0.2">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
      <c r="A6476" s="282"/>
      <c r="D6476" s="94"/>
      <c r="E6476" s="95"/>
      <c r="F6476" s="268" t="s">
        <v>31</v>
      </c>
      <c r="G6476" s="283">
        <f>SUBTOTAL(9,G6462:G6475)</f>
        <v>0</v>
      </c>
    </row>
    <row r="6477" spans="1:7" ht="24" customHeight="1" x14ac:dyDescent="0.2">
      <c r="A6477" s="282"/>
      <c r="C6477" s="104" t="s">
        <v>605</v>
      </c>
      <c r="D6477" s="94"/>
      <c r="E6477" s="95"/>
      <c r="G6477" s="284"/>
    </row>
    <row r="6478" spans="1:7" s="224" customFormat="1" ht="24" customHeight="1" x14ac:dyDescent="0.2">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
      <c r="A6485" s="219" t="str">
        <f t="shared" si="1941"/>
        <v/>
      </c>
      <c r="B6485" s="217">
        <f t="shared" si="1942"/>
        <v>0</v>
      </c>
      <c r="C6485" s="218"/>
      <c r="D6485" s="219" t="str">
        <f t="shared" si="1943"/>
        <v/>
      </c>
      <c r="E6485" s="220"/>
      <c r="F6485" s="221">
        <f t="shared" si="1944"/>
        <v>0</v>
      </c>
      <c r="G6485" s="281">
        <f t="shared" si="1945"/>
        <v>0</v>
      </c>
    </row>
    <row r="6486" spans="1:7" ht="24" customHeight="1" x14ac:dyDescent="0.2">
      <c r="A6486" s="282"/>
      <c r="D6486" s="94"/>
      <c r="E6486" s="95"/>
      <c r="F6486" s="268" t="s">
        <v>32</v>
      </c>
      <c r="G6486" s="283">
        <f>SUBTOTAL(9,G6478:G6485)</f>
        <v>0</v>
      </c>
    </row>
    <row r="6487" spans="1:7" ht="24" customHeight="1" x14ac:dyDescent="0.2">
      <c r="A6487" s="282"/>
      <c r="C6487" s="104" t="s">
        <v>606</v>
      </c>
      <c r="D6487" s="94"/>
      <c r="E6487" s="95"/>
      <c r="G6487" s="284"/>
    </row>
    <row r="6488" spans="1:7" s="224" customFormat="1" ht="24" customHeight="1" x14ac:dyDescent="0.2">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
      <c r="A6497" s="285"/>
      <c r="B6497" s="94"/>
      <c r="D6497" s="94"/>
      <c r="E6497" s="95"/>
      <c r="F6497" s="268" t="s">
        <v>33</v>
      </c>
      <c r="G6497" s="283">
        <f>SUBTOTAL(9,G6488:G6496)</f>
        <v>0</v>
      </c>
    </row>
    <row r="6498" spans="1:123" ht="24" customHeight="1" x14ac:dyDescent="0.2">
      <c r="A6498" s="286"/>
      <c r="B6498" s="94"/>
      <c r="D6498" s="94"/>
      <c r="E6498" s="95"/>
      <c r="G6498" s="284"/>
    </row>
    <row r="6499" spans="1:123" ht="24" customHeight="1" x14ac:dyDescent="0.2">
      <c r="A6499" s="287" t="str">
        <f>B6457</f>
        <v>11.4.1.1</v>
      </c>
      <c r="B6499" s="288" t="str">
        <f>C6457</f>
        <v xml:space="preserve">Luminaria Tipo Novalucce </v>
      </c>
      <c r="C6499" s="101"/>
      <c r="D6499" s="101" t="s">
        <v>34</v>
      </c>
      <c r="E6499" s="102"/>
      <c r="F6499" s="290" t="s">
        <v>35</v>
      </c>
      <c r="G6499" s="289">
        <f>SUBTOTAL(9,G6462:G6498)</f>
        <v>0</v>
      </c>
    </row>
    <row r="6501" spans="1:123" ht="24" customHeight="1" x14ac:dyDescent="0.2">
      <c r="A6501" s="269" t="s">
        <v>37</v>
      </c>
      <c r="B6501" s="270"/>
      <c r="C6501" s="270"/>
      <c r="D6501" s="270"/>
      <c r="E6501" s="270"/>
      <c r="F6501" s="270"/>
      <c r="G6501" s="271"/>
    </row>
    <row r="6502" spans="1:123" ht="24" customHeight="1" x14ac:dyDescent="0.2">
      <c r="A6502" s="272" t="s">
        <v>602</v>
      </c>
      <c r="B6502" s="90" t="str">
        <f>Comitente</f>
        <v>SUBSECRETARIA DE ARQUITECTURA</v>
      </c>
      <c r="C6502" s="86"/>
      <c r="D6502" s="91"/>
      <c r="E6502" s="91"/>
      <c r="F6502" s="92"/>
      <c r="G6502" s="273"/>
    </row>
    <row r="6503" spans="1:123" ht="24" customHeight="1" x14ac:dyDescent="0.2">
      <c r="A6503" s="272" t="s">
        <v>603</v>
      </c>
      <c r="B6503" s="90">
        <f>Contratista</f>
        <v>0</v>
      </c>
      <c r="C6503" s="87"/>
      <c r="D6503" s="87"/>
      <c r="E6503" s="87"/>
      <c r="F6503" s="93"/>
      <c r="G6503" s="274"/>
    </row>
    <row r="6504" spans="1:123" ht="24" customHeight="1" x14ac:dyDescent="0.2">
      <c r="A6504" s="272" t="s">
        <v>24</v>
      </c>
      <c r="B6504" s="90" t="str">
        <f>Obra</f>
        <v>ESCUELA SECUNDARIA ULLUM</v>
      </c>
      <c r="C6504" s="87"/>
      <c r="D6504" s="87"/>
      <c r="E6504" s="87"/>
      <c r="F6504" s="93" t="s">
        <v>38</v>
      </c>
      <c r="G6504" s="275">
        <f>Fecha_Base</f>
        <v>0</v>
      </c>
    </row>
    <row r="6505" spans="1:123" ht="24" customHeight="1" x14ac:dyDescent="0.2">
      <c r="A6505" s="276" t="s">
        <v>601</v>
      </c>
      <c r="B6505" s="88" t="str">
        <f>Ubicación</f>
        <v>ULLUM - SAN JUAN</v>
      </c>
      <c r="C6505" s="88"/>
      <c r="D6505" s="94"/>
      <c r="E6505" s="95"/>
      <c r="G6505" s="277"/>
    </row>
    <row r="6506" spans="1:123" ht="24" customHeight="1" x14ac:dyDescent="0.2">
      <c r="A6506" s="276" t="s">
        <v>39</v>
      </c>
      <c r="B6506" s="97">
        <f>IFERROR(VALUE(LEFT(B6507,FIND(".",B6507)-1)),"")</f>
        <v>11</v>
      </c>
      <c r="C6506" s="89" t="str">
        <f>IFERROR(VLOOKUP(B6506,Tabla_CyP,2,FALSE),"")</f>
        <v xml:space="preserve"> INSTALACIÓN ELÉCTRICA</v>
      </c>
      <c r="E6506" s="95"/>
      <c r="G6506" s="277"/>
    </row>
    <row r="6507" spans="1:123" ht="24" customHeight="1" x14ac:dyDescent="0.2">
      <c r="A6507" s="276" t="s">
        <v>25</v>
      </c>
      <c r="B6507" s="98" t="str">
        <f>IFERROR(VLOOKUP(COUNTIF($A$1:A6507,"ANALISIS DE PRECIOS"),Tabla_NumeroItem,2,FALSE),"")</f>
        <v>11.4.1.2</v>
      </c>
      <c r="C6507" s="89" t="str">
        <f>IFERROR(VLOOKUP(B6507,Tabla_CyP,2,FALSE),"")</f>
        <v>Luminaria farol tipo Atlantis 100w</v>
      </c>
      <c r="D6507" s="94"/>
      <c r="E6507" s="95"/>
      <c r="F6507" s="93" t="s">
        <v>26</v>
      </c>
      <c r="G6507" s="278" t="str">
        <f>IFERROR(VLOOKUP(B6507,Tabla_CyP,4,FALSE),"")</f>
        <v>Un</v>
      </c>
    </row>
    <row r="6508" spans="1:123" ht="24" customHeight="1" x14ac:dyDescent="0.2">
      <c r="A6508" s="276"/>
      <c r="B6508" s="88"/>
      <c r="D6508" s="94"/>
      <c r="E6508" s="95"/>
      <c r="G6508" s="277"/>
    </row>
    <row r="6509" spans="1:123" ht="24" customHeight="1" x14ac:dyDescent="0.2">
      <c r="A6509" s="331" t="s">
        <v>507</v>
      </c>
      <c r="B6509" s="332"/>
      <c r="C6509" s="333" t="s">
        <v>0</v>
      </c>
      <c r="D6509" s="333" t="s">
        <v>27</v>
      </c>
      <c r="E6509" s="335" t="s">
        <v>28</v>
      </c>
      <c r="F6509" s="337" t="s">
        <v>29</v>
      </c>
      <c r="G6509" s="337" t="s">
        <v>30</v>
      </c>
    </row>
    <row r="6510" spans="1:123" s="94" customFormat="1" ht="24" customHeight="1" x14ac:dyDescent="0.2">
      <c r="A6510" s="99" t="s">
        <v>508</v>
      </c>
      <c r="B6510" s="99" t="s">
        <v>509</v>
      </c>
      <c r="C6510" s="334"/>
      <c r="D6510" s="334"/>
      <c r="E6510" s="336"/>
      <c r="F6510" s="338"/>
      <c r="G6510" s="338"/>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
      <c r="A6511" s="279"/>
      <c r="B6511" s="100"/>
      <c r="C6511" s="138" t="s">
        <v>604</v>
      </c>
      <c r="D6511" s="101"/>
      <c r="E6511" s="102"/>
      <c r="F6511" s="103"/>
      <c r="G6511" s="280"/>
    </row>
    <row r="6512" spans="1:123" s="224" customFormat="1" ht="24" customHeight="1" x14ac:dyDescent="0.2">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
      <c r="A6526" s="282"/>
      <c r="D6526" s="94"/>
      <c r="E6526" s="95"/>
      <c r="F6526" s="268" t="s">
        <v>31</v>
      </c>
      <c r="G6526" s="283">
        <f>SUBTOTAL(9,G6512:G6525)</f>
        <v>0</v>
      </c>
    </row>
    <row r="6527" spans="1:7" ht="24" customHeight="1" x14ac:dyDescent="0.2">
      <c r="A6527" s="282"/>
      <c r="C6527" s="104" t="s">
        <v>605</v>
      </c>
      <c r="D6527" s="94"/>
      <c r="E6527" s="95"/>
      <c r="G6527" s="284"/>
    </row>
    <row r="6528" spans="1:7" s="224" customFormat="1" ht="24" customHeight="1" x14ac:dyDescent="0.2">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
      <c r="A6535" s="219" t="str">
        <f t="shared" si="1956"/>
        <v/>
      </c>
      <c r="B6535" s="217">
        <f t="shared" si="1957"/>
        <v>0</v>
      </c>
      <c r="C6535" s="218"/>
      <c r="D6535" s="219" t="str">
        <f t="shared" si="1958"/>
        <v/>
      </c>
      <c r="E6535" s="220"/>
      <c r="F6535" s="221">
        <f t="shared" si="1959"/>
        <v>0</v>
      </c>
      <c r="G6535" s="281">
        <f t="shared" si="1960"/>
        <v>0</v>
      </c>
    </row>
    <row r="6536" spans="1:7" ht="24" customHeight="1" x14ac:dyDescent="0.2">
      <c r="A6536" s="282"/>
      <c r="D6536" s="94"/>
      <c r="E6536" s="95"/>
      <c r="F6536" s="268" t="s">
        <v>32</v>
      </c>
      <c r="G6536" s="283">
        <f>SUBTOTAL(9,G6528:G6535)</f>
        <v>0</v>
      </c>
    </row>
    <row r="6537" spans="1:7" ht="24" customHeight="1" x14ac:dyDescent="0.2">
      <c r="A6537" s="282"/>
      <c r="C6537" s="104" t="s">
        <v>606</v>
      </c>
      <c r="D6537" s="94"/>
      <c r="E6537" s="95"/>
      <c r="G6537" s="284"/>
    </row>
    <row r="6538" spans="1:7" s="224" customFormat="1" ht="24" customHeight="1" x14ac:dyDescent="0.2">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
      <c r="A6547" s="285"/>
      <c r="B6547" s="94"/>
      <c r="D6547" s="94"/>
      <c r="E6547" s="95"/>
      <c r="F6547" s="268" t="s">
        <v>33</v>
      </c>
      <c r="G6547" s="283">
        <f>SUBTOTAL(9,G6538:G6546)</f>
        <v>0</v>
      </c>
    </row>
    <row r="6548" spans="1:123" ht="24" customHeight="1" x14ac:dyDescent="0.2">
      <c r="A6548" s="286"/>
      <c r="B6548" s="94"/>
      <c r="D6548" s="94"/>
      <c r="E6548" s="95"/>
      <c r="G6548" s="284"/>
    </row>
    <row r="6549" spans="1:123" ht="24" customHeight="1" x14ac:dyDescent="0.2">
      <c r="A6549" s="287" t="str">
        <f>B6507</f>
        <v>11.4.1.2</v>
      </c>
      <c r="B6549" s="288" t="str">
        <f>C6507</f>
        <v>Luminaria farol tipo Atlantis 100w</v>
      </c>
      <c r="C6549" s="101"/>
      <c r="D6549" s="101" t="s">
        <v>34</v>
      </c>
      <c r="E6549" s="102"/>
      <c r="F6549" s="290" t="s">
        <v>35</v>
      </c>
      <c r="G6549" s="289">
        <f>SUBTOTAL(9,G6512:G6548)</f>
        <v>0</v>
      </c>
    </row>
    <row r="6551" spans="1:123" ht="24" customHeight="1" x14ac:dyDescent="0.2">
      <c r="A6551" s="269" t="s">
        <v>37</v>
      </c>
      <c r="B6551" s="270"/>
      <c r="C6551" s="270"/>
      <c r="D6551" s="270"/>
      <c r="E6551" s="270"/>
      <c r="F6551" s="270"/>
      <c r="G6551" s="271"/>
    </row>
    <row r="6552" spans="1:123" ht="24" customHeight="1" x14ac:dyDescent="0.2">
      <c r="A6552" s="272" t="s">
        <v>602</v>
      </c>
      <c r="B6552" s="90" t="str">
        <f>Comitente</f>
        <v>SUBSECRETARIA DE ARQUITECTURA</v>
      </c>
      <c r="C6552" s="86"/>
      <c r="D6552" s="91"/>
      <c r="E6552" s="91"/>
      <c r="F6552" s="92"/>
      <c r="G6552" s="273"/>
    </row>
    <row r="6553" spans="1:123" ht="24" customHeight="1" x14ac:dyDescent="0.2">
      <c r="A6553" s="272" t="s">
        <v>603</v>
      </c>
      <c r="B6553" s="90">
        <f>Contratista</f>
        <v>0</v>
      </c>
      <c r="C6553" s="87"/>
      <c r="D6553" s="87"/>
      <c r="E6553" s="87"/>
      <c r="F6553" s="93"/>
      <c r="G6553" s="274"/>
    </row>
    <row r="6554" spans="1:123" ht="24" customHeight="1" x14ac:dyDescent="0.2">
      <c r="A6554" s="272" t="s">
        <v>24</v>
      </c>
      <c r="B6554" s="90" t="str">
        <f>Obra</f>
        <v>ESCUELA SECUNDARIA ULLUM</v>
      </c>
      <c r="C6554" s="87"/>
      <c r="D6554" s="87"/>
      <c r="E6554" s="87"/>
      <c r="F6554" s="93" t="s">
        <v>38</v>
      </c>
      <c r="G6554" s="275">
        <f>Fecha_Base</f>
        <v>0</v>
      </c>
    </row>
    <row r="6555" spans="1:123" ht="24" customHeight="1" x14ac:dyDescent="0.2">
      <c r="A6555" s="276" t="s">
        <v>601</v>
      </c>
      <c r="B6555" s="88" t="str">
        <f>Ubicación</f>
        <v>ULLUM - SAN JUAN</v>
      </c>
      <c r="C6555" s="88"/>
      <c r="D6555" s="94"/>
      <c r="E6555" s="95"/>
      <c r="G6555" s="277"/>
    </row>
    <row r="6556" spans="1:123" ht="24" customHeight="1" x14ac:dyDescent="0.2">
      <c r="A6556" s="276" t="s">
        <v>39</v>
      </c>
      <c r="B6556" s="97">
        <f>IFERROR(VALUE(LEFT(B6557,FIND(".",B6557)-1)),"")</f>
        <v>11</v>
      </c>
      <c r="C6556" s="89" t="str">
        <f>IFERROR(VLOOKUP(B6556,Tabla_CyP,2,FALSE),"")</f>
        <v xml:space="preserve"> INSTALACIÓN ELÉCTRICA</v>
      </c>
      <c r="E6556" s="95"/>
      <c r="G6556" s="277"/>
    </row>
    <row r="6557" spans="1:123" ht="24" customHeight="1" x14ac:dyDescent="0.2">
      <c r="A6557" s="276" t="s">
        <v>25</v>
      </c>
      <c r="B6557" s="98" t="str">
        <f>IFERROR(VLOOKUP(COUNTIF($A$1:A6557,"ANALISIS DE PRECIOS"),Tabla_NumeroItem,2,FALSE),"")</f>
        <v>11.4.1.3</v>
      </c>
      <c r="C6557" s="89" t="str">
        <f>IFERROR(VLOOKUP(B6557,Tabla_CyP,2,FALSE),"")</f>
        <v>Luminaria cuadrada 1x18w</v>
      </c>
      <c r="D6557" s="94"/>
      <c r="E6557" s="95"/>
      <c r="F6557" s="93" t="s">
        <v>26</v>
      </c>
      <c r="G6557" s="278" t="str">
        <f>IFERROR(VLOOKUP(B6557,Tabla_CyP,4,FALSE),"")</f>
        <v>Un</v>
      </c>
    </row>
    <row r="6558" spans="1:123" ht="24" customHeight="1" x14ac:dyDescent="0.2">
      <c r="A6558" s="276"/>
      <c r="B6558" s="88"/>
      <c r="D6558" s="94"/>
      <c r="E6558" s="95"/>
      <c r="G6558" s="277"/>
    </row>
    <row r="6559" spans="1:123" ht="24" customHeight="1" x14ac:dyDescent="0.2">
      <c r="A6559" s="331" t="s">
        <v>507</v>
      </c>
      <c r="B6559" s="332"/>
      <c r="C6559" s="333" t="s">
        <v>0</v>
      </c>
      <c r="D6559" s="333" t="s">
        <v>27</v>
      </c>
      <c r="E6559" s="335" t="s">
        <v>28</v>
      </c>
      <c r="F6559" s="337" t="s">
        <v>29</v>
      </c>
      <c r="G6559" s="337" t="s">
        <v>30</v>
      </c>
    </row>
    <row r="6560" spans="1:123" s="94" customFormat="1" ht="24" customHeight="1" x14ac:dyDescent="0.2">
      <c r="A6560" s="99" t="s">
        <v>508</v>
      </c>
      <c r="B6560" s="99" t="s">
        <v>509</v>
      </c>
      <c r="C6560" s="334"/>
      <c r="D6560" s="334"/>
      <c r="E6560" s="336"/>
      <c r="F6560" s="338"/>
      <c r="G6560" s="338"/>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
      <c r="A6561" s="279"/>
      <c r="B6561" s="100"/>
      <c r="C6561" s="138" t="s">
        <v>604</v>
      </c>
      <c r="D6561" s="101"/>
      <c r="E6561" s="102"/>
      <c r="F6561" s="103"/>
      <c r="G6561" s="280"/>
    </row>
    <row r="6562" spans="1:7" s="224" customFormat="1" ht="24" customHeight="1" x14ac:dyDescent="0.2">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
      <c r="A6576" s="282"/>
      <c r="D6576" s="94"/>
      <c r="E6576" s="95"/>
      <c r="F6576" s="268" t="s">
        <v>31</v>
      </c>
      <c r="G6576" s="283">
        <f>SUBTOTAL(9,G6562:G6575)</f>
        <v>0</v>
      </c>
    </row>
    <row r="6577" spans="1:7" ht="24" customHeight="1" x14ac:dyDescent="0.2">
      <c r="A6577" s="282"/>
      <c r="C6577" s="104" t="s">
        <v>605</v>
      </c>
      <c r="D6577" s="94"/>
      <c r="E6577" s="95"/>
      <c r="G6577" s="284"/>
    </row>
    <row r="6578" spans="1:7" s="224" customFormat="1" ht="24" customHeight="1" x14ac:dyDescent="0.2">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
      <c r="A6585" s="219" t="str">
        <f t="shared" si="1971"/>
        <v/>
      </c>
      <c r="B6585" s="217">
        <f t="shared" si="1972"/>
        <v>0</v>
      </c>
      <c r="C6585" s="218"/>
      <c r="D6585" s="219" t="str">
        <f t="shared" si="1973"/>
        <v/>
      </c>
      <c r="E6585" s="220"/>
      <c r="F6585" s="221">
        <f t="shared" si="1974"/>
        <v>0</v>
      </c>
      <c r="G6585" s="281">
        <f t="shared" si="1975"/>
        <v>0</v>
      </c>
    </row>
    <row r="6586" spans="1:7" ht="24" customHeight="1" x14ac:dyDescent="0.2">
      <c r="A6586" s="282"/>
      <c r="D6586" s="94"/>
      <c r="E6586" s="95"/>
      <c r="F6586" s="268" t="s">
        <v>32</v>
      </c>
      <c r="G6586" s="283">
        <f>SUBTOTAL(9,G6578:G6585)</f>
        <v>0</v>
      </c>
    </row>
    <row r="6587" spans="1:7" ht="24" customHeight="1" x14ac:dyDescent="0.2">
      <c r="A6587" s="282"/>
      <c r="C6587" s="104" t="s">
        <v>606</v>
      </c>
      <c r="D6587" s="94"/>
      <c r="E6587" s="95"/>
      <c r="G6587" s="284"/>
    </row>
    <row r="6588" spans="1:7" s="224" customFormat="1" ht="24" customHeight="1" x14ac:dyDescent="0.2">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
      <c r="A6597" s="285"/>
      <c r="B6597" s="94"/>
      <c r="D6597" s="94"/>
      <c r="E6597" s="95"/>
      <c r="F6597" s="268" t="s">
        <v>33</v>
      </c>
      <c r="G6597" s="283">
        <f>SUBTOTAL(9,G6588:G6596)</f>
        <v>0</v>
      </c>
    </row>
    <row r="6598" spans="1:7" ht="24" customHeight="1" x14ac:dyDescent="0.2">
      <c r="A6598" s="286"/>
      <c r="B6598" s="94"/>
      <c r="D6598" s="94"/>
      <c r="E6598" s="95"/>
      <c r="G6598" s="284"/>
    </row>
    <row r="6599" spans="1:7" ht="24" customHeight="1" x14ac:dyDescent="0.2">
      <c r="A6599" s="287" t="str">
        <f>B6557</f>
        <v>11.4.1.3</v>
      </c>
      <c r="B6599" s="288" t="str">
        <f>C6557</f>
        <v>Luminaria cuadrada 1x18w</v>
      </c>
      <c r="C6599" s="101"/>
      <c r="D6599" s="101" t="s">
        <v>34</v>
      </c>
      <c r="E6599" s="102"/>
      <c r="F6599" s="290" t="s">
        <v>35</v>
      </c>
      <c r="G6599" s="289">
        <f>SUBTOTAL(9,G6562:G6598)</f>
        <v>0</v>
      </c>
    </row>
    <row r="6601" spans="1:7" ht="24" customHeight="1" x14ac:dyDescent="0.2">
      <c r="A6601" s="269" t="s">
        <v>37</v>
      </c>
      <c r="B6601" s="270"/>
      <c r="C6601" s="270"/>
      <c r="D6601" s="270"/>
      <c r="E6601" s="270"/>
      <c r="F6601" s="270"/>
      <c r="G6601" s="271"/>
    </row>
    <row r="6602" spans="1:7" ht="24" customHeight="1" x14ac:dyDescent="0.2">
      <c r="A6602" s="272" t="s">
        <v>602</v>
      </c>
      <c r="B6602" s="90" t="str">
        <f>Comitente</f>
        <v>SUBSECRETARIA DE ARQUITECTURA</v>
      </c>
      <c r="C6602" s="86"/>
      <c r="D6602" s="91"/>
      <c r="E6602" s="91"/>
      <c r="F6602" s="92"/>
      <c r="G6602" s="273"/>
    </row>
    <row r="6603" spans="1:7" ht="24" customHeight="1" x14ac:dyDescent="0.2">
      <c r="A6603" s="272" t="s">
        <v>603</v>
      </c>
      <c r="B6603" s="90">
        <f>Contratista</f>
        <v>0</v>
      </c>
      <c r="C6603" s="87"/>
      <c r="D6603" s="87"/>
      <c r="E6603" s="87"/>
      <c r="F6603" s="93"/>
      <c r="G6603" s="274"/>
    </row>
    <row r="6604" spans="1:7" ht="24" customHeight="1" x14ac:dyDescent="0.2">
      <c r="A6604" s="272" t="s">
        <v>24</v>
      </c>
      <c r="B6604" s="90" t="str">
        <f>Obra</f>
        <v>ESCUELA SECUNDARIA ULLUM</v>
      </c>
      <c r="C6604" s="87"/>
      <c r="D6604" s="87"/>
      <c r="E6604" s="87"/>
      <c r="F6604" s="93" t="s">
        <v>38</v>
      </c>
      <c r="G6604" s="275">
        <f>Fecha_Base</f>
        <v>0</v>
      </c>
    </row>
    <row r="6605" spans="1:7" ht="24" customHeight="1" x14ac:dyDescent="0.2">
      <c r="A6605" s="276" t="s">
        <v>601</v>
      </c>
      <c r="B6605" s="88" t="str">
        <f>Ubicación</f>
        <v>ULLUM - SAN JUAN</v>
      </c>
      <c r="C6605" s="88"/>
      <c r="D6605" s="94"/>
      <c r="E6605" s="95"/>
      <c r="G6605" s="277"/>
    </row>
    <row r="6606" spans="1:7" ht="24" customHeight="1" x14ac:dyDescent="0.2">
      <c r="A6606" s="276" t="s">
        <v>39</v>
      </c>
      <c r="B6606" s="97">
        <f>IFERROR(VALUE(LEFT(B6607,FIND(".",B6607)-1)),"")</f>
        <v>11</v>
      </c>
      <c r="C6606" s="89" t="str">
        <f>IFERROR(VLOOKUP(B6606,Tabla_CyP,2,FALSE),"")</f>
        <v xml:space="preserve"> INSTALACIÓN ELÉCTRICA</v>
      </c>
      <c r="E6606" s="95"/>
      <c r="G6606" s="277"/>
    </row>
    <row r="6607" spans="1:7" ht="24" customHeight="1" x14ac:dyDescent="0.2">
      <c r="A6607" s="276" t="s">
        <v>25</v>
      </c>
      <c r="B6607" s="98" t="str">
        <f>IFERROR(VLOOKUP(COUNTIF($A$1:A6607,"ANALISIS DE PRECIOS"),Tabla_NumeroItem,2,FALSE),"")</f>
        <v>11.4.1.4</v>
      </c>
      <c r="C6607" s="89" t="str">
        <f>IFERROR(VLOOKUP(B6607,Tabla_CyP,2,FALSE),"")</f>
        <v>Reflector Led 20w</v>
      </c>
      <c r="D6607" s="94"/>
      <c r="E6607" s="95"/>
      <c r="F6607" s="93" t="s">
        <v>26</v>
      </c>
      <c r="G6607" s="278" t="str">
        <f>IFERROR(VLOOKUP(B6607,Tabla_CyP,4,FALSE),"")</f>
        <v>Un</v>
      </c>
    </row>
    <row r="6608" spans="1:7" ht="24" customHeight="1" x14ac:dyDescent="0.2">
      <c r="A6608" s="276"/>
      <c r="B6608" s="88"/>
      <c r="D6608" s="94"/>
      <c r="E6608" s="95"/>
      <c r="G6608" s="277"/>
    </row>
    <row r="6609" spans="1:123" ht="24" customHeight="1" x14ac:dyDescent="0.2">
      <c r="A6609" s="331" t="s">
        <v>507</v>
      </c>
      <c r="B6609" s="332"/>
      <c r="C6609" s="333" t="s">
        <v>0</v>
      </c>
      <c r="D6609" s="333" t="s">
        <v>27</v>
      </c>
      <c r="E6609" s="335" t="s">
        <v>28</v>
      </c>
      <c r="F6609" s="337" t="s">
        <v>29</v>
      </c>
      <c r="G6609" s="337" t="s">
        <v>30</v>
      </c>
    </row>
    <row r="6610" spans="1:123" s="94" customFormat="1" ht="24" customHeight="1" x14ac:dyDescent="0.2">
      <c r="A6610" s="99" t="s">
        <v>508</v>
      </c>
      <c r="B6610" s="99" t="s">
        <v>509</v>
      </c>
      <c r="C6610" s="334"/>
      <c r="D6610" s="334"/>
      <c r="E6610" s="336"/>
      <c r="F6610" s="338"/>
      <c r="G6610" s="338"/>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
      <c r="A6611" s="279"/>
      <c r="B6611" s="100"/>
      <c r="C6611" s="138" t="s">
        <v>604</v>
      </c>
      <c r="D6611" s="101"/>
      <c r="E6611" s="102"/>
      <c r="F6611" s="103"/>
      <c r="G6611" s="280"/>
    </row>
    <row r="6612" spans="1:123" s="224" customFormat="1" ht="24" customHeight="1" x14ac:dyDescent="0.2">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
      <c r="A6626" s="282"/>
      <c r="D6626" s="94"/>
      <c r="E6626" s="95"/>
      <c r="F6626" s="268" t="s">
        <v>31</v>
      </c>
      <c r="G6626" s="283">
        <f>SUBTOTAL(9,G6612:G6625)</f>
        <v>0</v>
      </c>
    </row>
    <row r="6627" spans="1:7" ht="24" customHeight="1" x14ac:dyDescent="0.2">
      <c r="A6627" s="282"/>
      <c r="C6627" s="104" t="s">
        <v>605</v>
      </c>
      <c r="D6627" s="94"/>
      <c r="E6627" s="95"/>
      <c r="G6627" s="284"/>
    </row>
    <row r="6628" spans="1:7" s="224" customFormat="1" ht="24" customHeight="1" x14ac:dyDescent="0.2">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
      <c r="A6635" s="219" t="str">
        <f t="shared" si="1986"/>
        <v/>
      </c>
      <c r="B6635" s="217">
        <f t="shared" si="1987"/>
        <v>0</v>
      </c>
      <c r="C6635" s="218"/>
      <c r="D6635" s="219" t="str">
        <f t="shared" si="1988"/>
        <v/>
      </c>
      <c r="E6635" s="220"/>
      <c r="F6635" s="221">
        <f t="shared" si="1989"/>
        <v>0</v>
      </c>
      <c r="G6635" s="281">
        <f t="shared" si="1990"/>
        <v>0</v>
      </c>
    </row>
    <row r="6636" spans="1:7" ht="24" customHeight="1" x14ac:dyDescent="0.2">
      <c r="A6636" s="282"/>
      <c r="D6636" s="94"/>
      <c r="E6636" s="95"/>
      <c r="F6636" s="268" t="s">
        <v>32</v>
      </c>
      <c r="G6636" s="283">
        <f>SUBTOTAL(9,G6628:G6635)</f>
        <v>0</v>
      </c>
    </row>
    <row r="6637" spans="1:7" ht="24" customHeight="1" x14ac:dyDescent="0.2">
      <c r="A6637" s="282"/>
      <c r="C6637" s="104" t="s">
        <v>606</v>
      </c>
      <c r="D6637" s="94"/>
      <c r="E6637" s="95"/>
      <c r="G6637" s="284"/>
    </row>
    <row r="6638" spans="1:7" s="224" customFormat="1" ht="24" customHeight="1" x14ac:dyDescent="0.2">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
      <c r="A6647" s="285"/>
      <c r="B6647" s="94"/>
      <c r="D6647" s="94"/>
      <c r="E6647" s="95"/>
      <c r="F6647" s="268" t="s">
        <v>33</v>
      </c>
      <c r="G6647" s="283">
        <f>SUBTOTAL(9,G6638:G6646)</f>
        <v>0</v>
      </c>
    </row>
    <row r="6648" spans="1:7" ht="24" customHeight="1" x14ac:dyDescent="0.2">
      <c r="A6648" s="286"/>
      <c r="B6648" s="94"/>
      <c r="D6648" s="94"/>
      <c r="E6648" s="95"/>
      <c r="G6648" s="284"/>
    </row>
    <row r="6649" spans="1:7" ht="24" customHeight="1" x14ac:dyDescent="0.2">
      <c r="A6649" s="287" t="str">
        <f>B6607</f>
        <v>11.4.1.4</v>
      </c>
      <c r="B6649" s="288" t="str">
        <f>C6607</f>
        <v>Reflector Led 20w</v>
      </c>
      <c r="C6649" s="101"/>
      <c r="D6649" s="101" t="s">
        <v>34</v>
      </c>
      <c r="E6649" s="102"/>
      <c r="F6649" s="290" t="s">
        <v>35</v>
      </c>
      <c r="G6649" s="289">
        <f>SUBTOTAL(9,G6612:G6648)</f>
        <v>0</v>
      </c>
    </row>
    <row r="6651" spans="1:7" ht="24" customHeight="1" x14ac:dyDescent="0.2">
      <c r="A6651" s="269" t="s">
        <v>37</v>
      </c>
      <c r="B6651" s="270"/>
      <c r="C6651" s="270"/>
      <c r="D6651" s="270"/>
      <c r="E6651" s="270"/>
      <c r="F6651" s="270"/>
      <c r="G6651" s="271"/>
    </row>
    <row r="6652" spans="1:7" ht="24" customHeight="1" x14ac:dyDescent="0.2">
      <c r="A6652" s="272" t="s">
        <v>602</v>
      </c>
      <c r="B6652" s="90" t="str">
        <f>Comitente</f>
        <v>SUBSECRETARIA DE ARQUITECTURA</v>
      </c>
      <c r="C6652" s="86"/>
      <c r="D6652" s="91"/>
      <c r="E6652" s="91"/>
      <c r="F6652" s="92"/>
      <c r="G6652" s="273"/>
    </row>
    <row r="6653" spans="1:7" ht="24" customHeight="1" x14ac:dyDescent="0.2">
      <c r="A6653" s="272" t="s">
        <v>603</v>
      </c>
      <c r="B6653" s="90">
        <f>Contratista</f>
        <v>0</v>
      </c>
      <c r="C6653" s="87"/>
      <c r="D6653" s="87"/>
      <c r="E6653" s="87"/>
      <c r="F6653" s="93"/>
      <c r="G6653" s="274"/>
    </row>
    <row r="6654" spans="1:7" ht="24" customHeight="1" x14ac:dyDescent="0.2">
      <c r="A6654" s="272" t="s">
        <v>24</v>
      </c>
      <c r="B6654" s="90" t="str">
        <f>Obra</f>
        <v>ESCUELA SECUNDARIA ULLUM</v>
      </c>
      <c r="C6654" s="87"/>
      <c r="D6654" s="87"/>
      <c r="E6654" s="87"/>
      <c r="F6654" s="93" t="s">
        <v>38</v>
      </c>
      <c r="G6654" s="275">
        <f>Fecha_Base</f>
        <v>0</v>
      </c>
    </row>
    <row r="6655" spans="1:7" ht="24" customHeight="1" x14ac:dyDescent="0.2">
      <c r="A6655" s="276" t="s">
        <v>601</v>
      </c>
      <c r="B6655" s="88" t="str">
        <f>Ubicación</f>
        <v>ULLUM - SAN JUAN</v>
      </c>
      <c r="C6655" s="88"/>
      <c r="D6655" s="94"/>
      <c r="E6655" s="95"/>
      <c r="G6655" s="277"/>
    </row>
    <row r="6656" spans="1:7" ht="24" customHeight="1" x14ac:dyDescent="0.2">
      <c r="A6656" s="276" t="s">
        <v>39</v>
      </c>
      <c r="B6656" s="97">
        <f>IFERROR(VALUE(LEFT(B6657,FIND(".",B6657)-1)),"")</f>
        <v>11</v>
      </c>
      <c r="C6656" s="89" t="str">
        <f>IFERROR(VLOOKUP(B6656,Tabla_CyP,2,FALSE),"")</f>
        <v xml:space="preserve"> INSTALACIÓN ELÉCTRICA</v>
      </c>
      <c r="E6656" s="95"/>
      <c r="G6656" s="277"/>
    </row>
    <row r="6657" spans="1:123" ht="24" customHeight="1" x14ac:dyDescent="0.2">
      <c r="A6657" s="276" t="s">
        <v>25</v>
      </c>
      <c r="B6657" s="98" t="str">
        <f>IFERROR(VLOOKUP(COUNTIF($A$1:A6657,"ANALISIS DE PRECIOS"),Tabla_NumeroItem,2,FALSE),"")</f>
        <v>11.4.1.5</v>
      </c>
      <c r="C6657" s="89" t="str">
        <f>IFERROR(VLOOKUP(B6657,Tabla_CyP,2,FALSE),"")</f>
        <v>Reflector Led 150w</v>
      </c>
      <c r="D6657" s="94"/>
      <c r="E6657" s="95"/>
      <c r="F6657" s="93" t="s">
        <v>26</v>
      </c>
      <c r="G6657" s="278" t="str">
        <f>IFERROR(VLOOKUP(B6657,Tabla_CyP,4,FALSE),"")</f>
        <v>Un</v>
      </c>
    </row>
    <row r="6658" spans="1:123" ht="24" customHeight="1" x14ac:dyDescent="0.2">
      <c r="A6658" s="276"/>
      <c r="B6658" s="88"/>
      <c r="D6658" s="94"/>
      <c r="E6658" s="95"/>
      <c r="G6658" s="277"/>
    </row>
    <row r="6659" spans="1:123" ht="24" customHeight="1" x14ac:dyDescent="0.2">
      <c r="A6659" s="331" t="s">
        <v>507</v>
      </c>
      <c r="B6659" s="332"/>
      <c r="C6659" s="333" t="s">
        <v>0</v>
      </c>
      <c r="D6659" s="333" t="s">
        <v>27</v>
      </c>
      <c r="E6659" s="335" t="s">
        <v>28</v>
      </c>
      <c r="F6659" s="337" t="s">
        <v>29</v>
      </c>
      <c r="G6659" s="337" t="s">
        <v>30</v>
      </c>
    </row>
    <row r="6660" spans="1:123" s="94" customFormat="1" ht="24" customHeight="1" x14ac:dyDescent="0.2">
      <c r="A6660" s="99" t="s">
        <v>508</v>
      </c>
      <c r="B6660" s="99" t="s">
        <v>509</v>
      </c>
      <c r="C6660" s="334"/>
      <c r="D6660" s="334"/>
      <c r="E6660" s="336"/>
      <c r="F6660" s="338"/>
      <c r="G6660" s="338"/>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
      <c r="A6661" s="279"/>
      <c r="B6661" s="100"/>
      <c r="C6661" s="138" t="s">
        <v>604</v>
      </c>
      <c r="D6661" s="101"/>
      <c r="E6661" s="102"/>
      <c r="F6661" s="103"/>
      <c r="G6661" s="280"/>
    </row>
    <row r="6662" spans="1:123" s="224" customFormat="1" ht="24" customHeight="1" x14ac:dyDescent="0.2">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
      <c r="A6676" s="282"/>
      <c r="D6676" s="94"/>
      <c r="E6676" s="95"/>
      <c r="F6676" s="268" t="s">
        <v>31</v>
      </c>
      <c r="G6676" s="283">
        <f>SUBTOTAL(9,G6662:G6675)</f>
        <v>0</v>
      </c>
    </row>
    <row r="6677" spans="1:7" ht="24" customHeight="1" x14ac:dyDescent="0.2">
      <c r="A6677" s="282"/>
      <c r="C6677" s="104" t="s">
        <v>605</v>
      </c>
      <c r="D6677" s="94"/>
      <c r="E6677" s="95"/>
      <c r="G6677" s="284"/>
    </row>
    <row r="6678" spans="1:7" s="224" customFormat="1" ht="24" customHeight="1" x14ac:dyDescent="0.2">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
      <c r="A6685" s="219" t="str">
        <f t="shared" si="2001"/>
        <v/>
      </c>
      <c r="B6685" s="217">
        <f t="shared" si="2002"/>
        <v>0</v>
      </c>
      <c r="C6685" s="218"/>
      <c r="D6685" s="219" t="str">
        <f t="shared" si="2003"/>
        <v/>
      </c>
      <c r="E6685" s="220"/>
      <c r="F6685" s="221">
        <f t="shared" si="2004"/>
        <v>0</v>
      </c>
      <c r="G6685" s="281">
        <f t="shared" si="2005"/>
        <v>0</v>
      </c>
    </row>
    <row r="6686" spans="1:7" ht="24" customHeight="1" x14ac:dyDescent="0.2">
      <c r="A6686" s="282"/>
      <c r="D6686" s="94"/>
      <c r="E6686" s="95"/>
      <c r="F6686" s="268" t="s">
        <v>32</v>
      </c>
      <c r="G6686" s="283">
        <f>SUBTOTAL(9,G6678:G6685)</f>
        <v>0</v>
      </c>
    </row>
    <row r="6687" spans="1:7" ht="24" customHeight="1" x14ac:dyDescent="0.2">
      <c r="A6687" s="282"/>
      <c r="C6687" s="104" t="s">
        <v>606</v>
      </c>
      <c r="D6687" s="94"/>
      <c r="E6687" s="95"/>
      <c r="G6687" s="284"/>
    </row>
    <row r="6688" spans="1:7" s="224" customFormat="1" ht="24" customHeight="1" x14ac:dyDescent="0.2">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
      <c r="A6697" s="285"/>
      <c r="B6697" s="94"/>
      <c r="D6697" s="94"/>
      <c r="E6697" s="95"/>
      <c r="F6697" s="268" t="s">
        <v>33</v>
      </c>
      <c r="G6697" s="283">
        <f>SUBTOTAL(9,G6688:G6696)</f>
        <v>0</v>
      </c>
    </row>
    <row r="6698" spans="1:7" ht="24" customHeight="1" x14ac:dyDescent="0.2">
      <c r="A6698" s="286"/>
      <c r="B6698" s="94"/>
      <c r="D6698" s="94"/>
      <c r="E6698" s="95"/>
      <c r="G6698" s="284"/>
    </row>
    <row r="6699" spans="1:7" ht="24" customHeight="1" x14ac:dyDescent="0.2">
      <c r="A6699" s="287" t="str">
        <f>B6657</f>
        <v>11.4.1.5</v>
      </c>
      <c r="B6699" s="288" t="str">
        <f>C6657</f>
        <v>Reflector Led 150w</v>
      </c>
      <c r="C6699" s="101"/>
      <c r="D6699" s="101" t="s">
        <v>34</v>
      </c>
      <c r="E6699" s="102"/>
      <c r="F6699" s="290" t="s">
        <v>35</v>
      </c>
      <c r="G6699" s="289">
        <f>SUBTOTAL(9,G6662:G6698)</f>
        <v>0</v>
      </c>
    </row>
    <row r="6701" spans="1:7" ht="24" customHeight="1" x14ac:dyDescent="0.2">
      <c r="A6701" s="269" t="s">
        <v>37</v>
      </c>
      <c r="B6701" s="270"/>
      <c r="C6701" s="270"/>
      <c r="D6701" s="270"/>
      <c r="E6701" s="270"/>
      <c r="F6701" s="270"/>
      <c r="G6701" s="271"/>
    </row>
    <row r="6702" spans="1:7" ht="24" customHeight="1" x14ac:dyDescent="0.2">
      <c r="A6702" s="272" t="s">
        <v>602</v>
      </c>
      <c r="B6702" s="90" t="str">
        <f>Comitente</f>
        <v>SUBSECRETARIA DE ARQUITECTURA</v>
      </c>
      <c r="C6702" s="86"/>
      <c r="D6702" s="91"/>
      <c r="E6702" s="91"/>
      <c r="F6702" s="92"/>
      <c r="G6702" s="273"/>
    </row>
    <row r="6703" spans="1:7" ht="24" customHeight="1" x14ac:dyDescent="0.2">
      <c r="A6703" s="272" t="s">
        <v>603</v>
      </c>
      <c r="B6703" s="90">
        <f>Contratista</f>
        <v>0</v>
      </c>
      <c r="C6703" s="87"/>
      <c r="D6703" s="87"/>
      <c r="E6703" s="87"/>
      <c r="F6703" s="93"/>
      <c r="G6703" s="274"/>
    </row>
    <row r="6704" spans="1:7" ht="24" customHeight="1" x14ac:dyDescent="0.2">
      <c r="A6704" s="272" t="s">
        <v>24</v>
      </c>
      <c r="B6704" s="90" t="str">
        <f>Obra</f>
        <v>ESCUELA SECUNDARIA ULLUM</v>
      </c>
      <c r="C6704" s="87"/>
      <c r="D6704" s="87"/>
      <c r="E6704" s="87"/>
      <c r="F6704" s="93" t="s">
        <v>38</v>
      </c>
      <c r="G6704" s="275">
        <f>Fecha_Base</f>
        <v>0</v>
      </c>
    </row>
    <row r="6705" spans="1:123" ht="24" customHeight="1" x14ac:dyDescent="0.2">
      <c r="A6705" s="276" t="s">
        <v>601</v>
      </c>
      <c r="B6705" s="88" t="str">
        <f>Ubicación</f>
        <v>ULLUM - SAN JUAN</v>
      </c>
      <c r="C6705" s="88"/>
      <c r="D6705" s="94"/>
      <c r="E6705" s="95"/>
      <c r="G6705" s="277"/>
    </row>
    <row r="6706" spans="1:123" ht="24" customHeight="1" x14ac:dyDescent="0.2">
      <c r="A6706" s="276" t="s">
        <v>39</v>
      </c>
      <c r="B6706" s="97">
        <f>IFERROR(VALUE(LEFT(B6707,FIND(".",B6707)-1)),"")</f>
        <v>11</v>
      </c>
      <c r="C6706" s="89" t="str">
        <f>IFERROR(VLOOKUP(B6706,Tabla_CyP,2,FALSE),"")</f>
        <v xml:space="preserve"> INSTALACIÓN ELÉCTRICA</v>
      </c>
      <c r="E6706" s="95"/>
      <c r="G6706" s="277"/>
    </row>
    <row r="6707" spans="1:123" ht="24" customHeight="1" x14ac:dyDescent="0.2">
      <c r="A6707" s="276" t="s">
        <v>25</v>
      </c>
      <c r="B6707" s="98" t="str">
        <f>IFERROR(VLOOKUP(COUNTIF($A$1:A6707,"ANALISIS DE PRECIOS"),Tabla_NumeroItem,2,FALSE),"")</f>
        <v>11.4.1.6</v>
      </c>
      <c r="C6707" s="89" t="str">
        <f>IFERROR(VLOOKUP(B6707,Tabla_CyP,2,FALSE),"")</f>
        <v>Farol exterior 100w</v>
      </c>
      <c r="D6707" s="94"/>
      <c r="E6707" s="95"/>
      <c r="F6707" s="93" t="s">
        <v>26</v>
      </c>
      <c r="G6707" s="278" t="str">
        <f>IFERROR(VLOOKUP(B6707,Tabla_CyP,4,FALSE),"")</f>
        <v>Un</v>
      </c>
    </row>
    <row r="6708" spans="1:123" ht="24" customHeight="1" x14ac:dyDescent="0.2">
      <c r="A6708" s="276"/>
      <c r="B6708" s="88"/>
      <c r="D6708" s="94"/>
      <c r="E6708" s="95"/>
      <c r="G6708" s="277"/>
    </row>
    <row r="6709" spans="1:123" ht="24" customHeight="1" x14ac:dyDescent="0.2">
      <c r="A6709" s="331" t="s">
        <v>507</v>
      </c>
      <c r="B6709" s="332"/>
      <c r="C6709" s="333" t="s">
        <v>0</v>
      </c>
      <c r="D6709" s="333" t="s">
        <v>27</v>
      </c>
      <c r="E6709" s="335" t="s">
        <v>28</v>
      </c>
      <c r="F6709" s="337" t="s">
        <v>29</v>
      </c>
      <c r="G6709" s="337" t="s">
        <v>30</v>
      </c>
    </row>
    <row r="6710" spans="1:123" s="94" customFormat="1" ht="24" customHeight="1" x14ac:dyDescent="0.2">
      <c r="A6710" s="99" t="s">
        <v>508</v>
      </c>
      <c r="B6710" s="99" t="s">
        <v>509</v>
      </c>
      <c r="C6710" s="334"/>
      <c r="D6710" s="334"/>
      <c r="E6710" s="336"/>
      <c r="F6710" s="338"/>
      <c r="G6710" s="338"/>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
      <c r="A6711" s="279"/>
      <c r="B6711" s="100"/>
      <c r="C6711" s="138" t="s">
        <v>604</v>
      </c>
      <c r="D6711" s="101"/>
      <c r="E6711" s="102"/>
      <c r="F6711" s="103"/>
      <c r="G6711" s="280"/>
    </row>
    <row r="6712" spans="1:123" s="224" customFormat="1" ht="24" customHeight="1" x14ac:dyDescent="0.2">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
      <c r="A6726" s="282"/>
      <c r="D6726" s="94"/>
      <c r="E6726" s="95"/>
      <c r="F6726" s="268" t="s">
        <v>31</v>
      </c>
      <c r="G6726" s="283">
        <f>SUBTOTAL(9,G6712:G6725)</f>
        <v>0</v>
      </c>
    </row>
    <row r="6727" spans="1:7" ht="24" customHeight="1" x14ac:dyDescent="0.2">
      <c r="A6727" s="282"/>
      <c r="C6727" s="104" t="s">
        <v>605</v>
      </c>
      <c r="D6727" s="94"/>
      <c r="E6727" s="95"/>
      <c r="G6727" s="284"/>
    </row>
    <row r="6728" spans="1:7" s="224" customFormat="1" ht="24" customHeight="1" x14ac:dyDescent="0.2">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
      <c r="A6735" s="219" t="str">
        <f t="shared" si="2016"/>
        <v/>
      </c>
      <c r="B6735" s="217">
        <f t="shared" si="2017"/>
        <v>0</v>
      </c>
      <c r="C6735" s="218"/>
      <c r="D6735" s="219" t="str">
        <f t="shared" si="2018"/>
        <v/>
      </c>
      <c r="E6735" s="220"/>
      <c r="F6735" s="221">
        <f t="shared" si="2019"/>
        <v>0</v>
      </c>
      <c r="G6735" s="281">
        <f t="shared" si="2020"/>
        <v>0</v>
      </c>
    </row>
    <row r="6736" spans="1:7" ht="24" customHeight="1" x14ac:dyDescent="0.2">
      <c r="A6736" s="282"/>
      <c r="D6736" s="94"/>
      <c r="E6736" s="95"/>
      <c r="F6736" s="268" t="s">
        <v>32</v>
      </c>
      <c r="G6736" s="283">
        <f>SUBTOTAL(9,G6728:G6735)</f>
        <v>0</v>
      </c>
    </row>
    <row r="6737" spans="1:7" ht="24" customHeight="1" x14ac:dyDescent="0.2">
      <c r="A6737" s="282"/>
      <c r="C6737" s="104" t="s">
        <v>606</v>
      </c>
      <c r="D6737" s="94"/>
      <c r="E6737" s="95"/>
      <c r="G6737" s="284"/>
    </row>
    <row r="6738" spans="1:7" s="224" customFormat="1" ht="24" customHeight="1" x14ac:dyDescent="0.2">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
      <c r="A6747" s="285"/>
      <c r="B6747" s="94"/>
      <c r="D6747" s="94"/>
      <c r="E6747" s="95"/>
      <c r="F6747" s="268" t="s">
        <v>33</v>
      </c>
      <c r="G6747" s="283">
        <f>SUBTOTAL(9,G6738:G6746)</f>
        <v>0</v>
      </c>
    </row>
    <row r="6748" spans="1:7" ht="24" customHeight="1" x14ac:dyDescent="0.2">
      <c r="A6748" s="286"/>
      <c r="B6748" s="94"/>
      <c r="D6748" s="94"/>
      <c r="E6748" s="95"/>
      <c r="G6748" s="284"/>
    </row>
    <row r="6749" spans="1:7" ht="24" customHeight="1" x14ac:dyDescent="0.2">
      <c r="A6749" s="287" t="str">
        <f>B6707</f>
        <v>11.4.1.6</v>
      </c>
      <c r="B6749" s="288" t="str">
        <f>C6707</f>
        <v>Farol exterior 100w</v>
      </c>
      <c r="C6749" s="101"/>
      <c r="D6749" s="101" t="s">
        <v>34</v>
      </c>
      <c r="E6749" s="102"/>
      <c r="F6749" s="290" t="s">
        <v>35</v>
      </c>
      <c r="G6749" s="289">
        <f>SUBTOTAL(9,G6712:G6748)</f>
        <v>0</v>
      </c>
    </row>
    <row r="6751" spans="1:7" ht="24" customHeight="1" x14ac:dyDescent="0.2">
      <c r="A6751" s="269" t="s">
        <v>37</v>
      </c>
      <c r="B6751" s="270"/>
      <c r="C6751" s="270"/>
      <c r="D6751" s="270"/>
      <c r="E6751" s="270"/>
      <c r="F6751" s="270"/>
      <c r="G6751" s="271"/>
    </row>
    <row r="6752" spans="1:7" ht="24" customHeight="1" x14ac:dyDescent="0.2">
      <c r="A6752" s="272" t="s">
        <v>602</v>
      </c>
      <c r="B6752" s="90" t="str">
        <f>Comitente</f>
        <v>SUBSECRETARIA DE ARQUITECTURA</v>
      </c>
      <c r="C6752" s="86"/>
      <c r="D6752" s="91"/>
      <c r="E6752" s="91"/>
      <c r="F6752" s="92"/>
      <c r="G6752" s="273"/>
    </row>
    <row r="6753" spans="1:123" ht="24" customHeight="1" x14ac:dyDescent="0.2">
      <c r="A6753" s="272" t="s">
        <v>603</v>
      </c>
      <c r="B6753" s="90">
        <f>Contratista</f>
        <v>0</v>
      </c>
      <c r="C6753" s="87"/>
      <c r="D6753" s="87"/>
      <c r="E6753" s="87"/>
      <c r="F6753" s="93"/>
      <c r="G6753" s="274"/>
    </row>
    <row r="6754" spans="1:123" ht="24" customHeight="1" x14ac:dyDescent="0.2">
      <c r="A6754" s="272" t="s">
        <v>24</v>
      </c>
      <c r="B6754" s="90" t="str">
        <f>Obra</f>
        <v>ESCUELA SECUNDARIA ULLUM</v>
      </c>
      <c r="C6754" s="87"/>
      <c r="D6754" s="87"/>
      <c r="E6754" s="87"/>
      <c r="F6754" s="93" t="s">
        <v>38</v>
      </c>
      <c r="G6754" s="275">
        <f>Fecha_Base</f>
        <v>0</v>
      </c>
    </row>
    <row r="6755" spans="1:123" ht="24" customHeight="1" x14ac:dyDescent="0.2">
      <c r="A6755" s="276" t="s">
        <v>601</v>
      </c>
      <c r="B6755" s="88" t="str">
        <f>Ubicación</f>
        <v>ULLUM - SAN JUAN</v>
      </c>
      <c r="C6755" s="88"/>
      <c r="D6755" s="94"/>
      <c r="E6755" s="95"/>
      <c r="G6755" s="277"/>
    </row>
    <row r="6756" spans="1:123" ht="24" customHeight="1" x14ac:dyDescent="0.2">
      <c r="A6756" s="276" t="s">
        <v>39</v>
      </c>
      <c r="B6756" s="97">
        <f>IFERROR(VALUE(LEFT(B6757,FIND(".",B6757)-1)),"")</f>
        <v>11</v>
      </c>
      <c r="C6756" s="89" t="str">
        <f>IFERROR(VLOOKUP(B6756,Tabla_CyP,2,FALSE),"")</f>
        <v xml:space="preserve"> INSTALACIÓN ELÉCTRICA</v>
      </c>
      <c r="E6756" s="95"/>
      <c r="G6756" s="277"/>
    </row>
    <row r="6757" spans="1:123" ht="24" customHeight="1" x14ac:dyDescent="0.2">
      <c r="A6757" s="276" t="s">
        <v>25</v>
      </c>
      <c r="B6757" s="98" t="str">
        <f>IFERROR(VLOOKUP(COUNTIF($A$1:A6757,"ANALISIS DE PRECIOS"),Tabla_NumeroItem,2,FALSE),"")</f>
        <v>11.4.2.1</v>
      </c>
      <c r="C6757" s="89" t="str">
        <f>IFERROR(VLOOKUP(B6757,Tabla_CyP,2,FALSE),"")</f>
        <v>Tubos LED .18w Luz Dia</v>
      </c>
      <c r="D6757" s="94"/>
      <c r="E6757" s="95"/>
      <c r="F6757" s="93" t="s">
        <v>26</v>
      </c>
      <c r="G6757" s="278" t="str">
        <f>IFERROR(VLOOKUP(B6757,Tabla_CyP,4,FALSE),"")</f>
        <v xml:space="preserve">Un </v>
      </c>
    </row>
    <row r="6758" spans="1:123" ht="24" customHeight="1" x14ac:dyDescent="0.2">
      <c r="A6758" s="276"/>
      <c r="B6758" s="88"/>
      <c r="D6758" s="94"/>
      <c r="E6758" s="95"/>
      <c r="G6758" s="277"/>
    </row>
    <row r="6759" spans="1:123" ht="24" customHeight="1" x14ac:dyDescent="0.2">
      <c r="A6759" s="331" t="s">
        <v>507</v>
      </c>
      <c r="B6759" s="332"/>
      <c r="C6759" s="333" t="s">
        <v>0</v>
      </c>
      <c r="D6759" s="333" t="s">
        <v>27</v>
      </c>
      <c r="E6759" s="335" t="s">
        <v>28</v>
      </c>
      <c r="F6759" s="337" t="s">
        <v>29</v>
      </c>
      <c r="G6759" s="337" t="s">
        <v>30</v>
      </c>
    </row>
    <row r="6760" spans="1:123" s="94" customFormat="1" ht="24" customHeight="1" x14ac:dyDescent="0.2">
      <c r="A6760" s="99" t="s">
        <v>508</v>
      </c>
      <c r="B6760" s="99" t="s">
        <v>509</v>
      </c>
      <c r="C6760" s="334"/>
      <c r="D6760" s="334"/>
      <c r="E6760" s="336"/>
      <c r="F6760" s="338"/>
      <c r="G6760" s="338"/>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
      <c r="A6761" s="279"/>
      <c r="B6761" s="100"/>
      <c r="C6761" s="138" t="s">
        <v>604</v>
      </c>
      <c r="D6761" s="101"/>
      <c r="E6761" s="102"/>
      <c r="F6761" s="103"/>
      <c r="G6761" s="280"/>
    </row>
    <row r="6762" spans="1:123" s="224" customFormat="1" ht="24" customHeight="1" x14ac:dyDescent="0.2">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
      <c r="A6776" s="282"/>
      <c r="D6776" s="94"/>
      <c r="E6776" s="95"/>
      <c r="F6776" s="268" t="s">
        <v>31</v>
      </c>
      <c r="G6776" s="283">
        <f>SUBTOTAL(9,G6762:G6775)</f>
        <v>0</v>
      </c>
    </row>
    <row r="6777" spans="1:7" ht="24" customHeight="1" x14ac:dyDescent="0.2">
      <c r="A6777" s="282"/>
      <c r="C6777" s="104" t="s">
        <v>605</v>
      </c>
      <c r="D6777" s="94"/>
      <c r="E6777" s="95"/>
      <c r="G6777" s="284"/>
    </row>
    <row r="6778" spans="1:7" s="224" customFormat="1" ht="24" customHeight="1" x14ac:dyDescent="0.2">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
      <c r="A6785" s="219" t="str">
        <f t="shared" si="2031"/>
        <v/>
      </c>
      <c r="B6785" s="217">
        <f t="shared" si="2032"/>
        <v>0</v>
      </c>
      <c r="C6785" s="218"/>
      <c r="D6785" s="219" t="str">
        <f t="shared" si="2033"/>
        <v/>
      </c>
      <c r="E6785" s="220"/>
      <c r="F6785" s="221">
        <f t="shared" si="2034"/>
        <v>0</v>
      </c>
      <c r="G6785" s="281">
        <f t="shared" si="2035"/>
        <v>0</v>
      </c>
    </row>
    <row r="6786" spans="1:7" ht="24" customHeight="1" x14ac:dyDescent="0.2">
      <c r="A6786" s="282"/>
      <c r="D6786" s="94"/>
      <c r="E6786" s="95"/>
      <c r="F6786" s="268" t="s">
        <v>32</v>
      </c>
      <c r="G6786" s="283">
        <f>SUBTOTAL(9,G6778:G6785)</f>
        <v>0</v>
      </c>
    </row>
    <row r="6787" spans="1:7" ht="24" customHeight="1" x14ac:dyDescent="0.2">
      <c r="A6787" s="282"/>
      <c r="C6787" s="104" t="s">
        <v>606</v>
      </c>
      <c r="D6787" s="94"/>
      <c r="E6787" s="95"/>
      <c r="G6787" s="284"/>
    </row>
    <row r="6788" spans="1:7" s="224" customFormat="1" ht="24" customHeight="1" x14ac:dyDescent="0.2">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
      <c r="A6797" s="285"/>
      <c r="B6797" s="94"/>
      <c r="D6797" s="94"/>
      <c r="E6797" s="95"/>
      <c r="F6797" s="268" t="s">
        <v>33</v>
      </c>
      <c r="G6797" s="283">
        <f>SUBTOTAL(9,G6788:G6796)</f>
        <v>0</v>
      </c>
    </row>
    <row r="6798" spans="1:7" ht="24" customHeight="1" x14ac:dyDescent="0.2">
      <c r="A6798" s="286"/>
      <c r="B6798" s="94"/>
      <c r="D6798" s="94"/>
      <c r="E6798" s="95"/>
      <c r="G6798" s="284"/>
    </row>
    <row r="6799" spans="1:7" ht="24" customHeight="1" x14ac:dyDescent="0.2">
      <c r="A6799" s="287" t="str">
        <f>B6757</f>
        <v>11.4.2.1</v>
      </c>
      <c r="B6799" s="288" t="str">
        <f>C6757</f>
        <v>Tubos LED .18w Luz Dia</v>
      </c>
      <c r="C6799" s="101"/>
      <c r="D6799" s="101" t="s">
        <v>34</v>
      </c>
      <c r="E6799" s="102"/>
      <c r="F6799" s="290" t="s">
        <v>35</v>
      </c>
      <c r="G6799" s="289">
        <f>SUBTOTAL(9,G6762:G6798)</f>
        <v>0</v>
      </c>
    </row>
    <row r="6801" spans="1:123" ht="24" customHeight="1" x14ac:dyDescent="0.2">
      <c r="A6801" s="269" t="s">
        <v>37</v>
      </c>
      <c r="B6801" s="270"/>
      <c r="C6801" s="270"/>
      <c r="D6801" s="270"/>
      <c r="E6801" s="270"/>
      <c r="F6801" s="270"/>
      <c r="G6801" s="271"/>
    </row>
    <row r="6802" spans="1:123" ht="24" customHeight="1" x14ac:dyDescent="0.2">
      <c r="A6802" s="272" t="s">
        <v>602</v>
      </c>
      <c r="B6802" s="90" t="str">
        <f>Comitente</f>
        <v>SUBSECRETARIA DE ARQUITECTURA</v>
      </c>
      <c r="C6802" s="86"/>
      <c r="D6802" s="91"/>
      <c r="E6802" s="91"/>
      <c r="F6802" s="92"/>
      <c r="G6802" s="273"/>
    </row>
    <row r="6803" spans="1:123" ht="24" customHeight="1" x14ac:dyDescent="0.2">
      <c r="A6803" s="272" t="s">
        <v>603</v>
      </c>
      <c r="B6803" s="90">
        <f>Contratista</f>
        <v>0</v>
      </c>
      <c r="C6803" s="87"/>
      <c r="D6803" s="87"/>
      <c r="E6803" s="87"/>
      <c r="F6803" s="93"/>
      <c r="G6803" s="274"/>
    </row>
    <row r="6804" spans="1:123" ht="24" customHeight="1" x14ac:dyDescent="0.2">
      <c r="A6804" s="272" t="s">
        <v>24</v>
      </c>
      <c r="B6804" s="90" t="str">
        <f>Obra</f>
        <v>ESCUELA SECUNDARIA ULLUM</v>
      </c>
      <c r="C6804" s="87"/>
      <c r="D6804" s="87"/>
      <c r="E6804" s="87"/>
      <c r="F6804" s="93" t="s">
        <v>38</v>
      </c>
      <c r="G6804" s="275">
        <f>Fecha_Base</f>
        <v>0</v>
      </c>
    </row>
    <row r="6805" spans="1:123" ht="24" customHeight="1" x14ac:dyDescent="0.2">
      <c r="A6805" s="276" t="s">
        <v>601</v>
      </c>
      <c r="B6805" s="88" t="str">
        <f>Ubicación</f>
        <v>ULLUM - SAN JUAN</v>
      </c>
      <c r="C6805" s="88"/>
      <c r="D6805" s="94"/>
      <c r="E6805" s="95"/>
      <c r="G6805" s="277"/>
    </row>
    <row r="6806" spans="1:123" ht="24" customHeight="1" x14ac:dyDescent="0.2">
      <c r="A6806" s="276" t="s">
        <v>39</v>
      </c>
      <c r="B6806" s="97">
        <f>IFERROR(VALUE(LEFT(B6807,FIND(".",B6807)-1)),"")</f>
        <v>11</v>
      </c>
      <c r="C6806" s="89" t="str">
        <f>IFERROR(VLOOKUP(B6806,Tabla_CyP,2,FALSE),"")</f>
        <v xml:space="preserve"> INSTALACIÓN ELÉCTRICA</v>
      </c>
      <c r="E6806" s="95"/>
      <c r="G6806" s="277"/>
    </row>
    <row r="6807" spans="1:123" ht="24" customHeight="1" x14ac:dyDescent="0.2">
      <c r="A6807" s="276" t="s">
        <v>25</v>
      </c>
      <c r="B6807" s="98" t="str">
        <f>IFERROR(VLOOKUP(COUNTIF($A$1:A6807,"ANALISIS DE PRECIOS"),Tabla_NumeroItem,2,FALSE),"")</f>
        <v>11.4.2.2</v>
      </c>
      <c r="C6807" s="89" t="str">
        <f>IFERROR(VLOOKUP(B6807,Tabla_CyP,2,FALSE),"")</f>
        <v>Tubos LED .24w Luz Dia</v>
      </c>
      <c r="D6807" s="94"/>
      <c r="E6807" s="95"/>
      <c r="F6807" s="93" t="s">
        <v>26</v>
      </c>
      <c r="G6807" s="278" t="str">
        <f>IFERROR(VLOOKUP(B6807,Tabla_CyP,4,FALSE),"")</f>
        <v xml:space="preserve">Un </v>
      </c>
    </row>
    <row r="6808" spans="1:123" ht="24" customHeight="1" x14ac:dyDescent="0.2">
      <c r="A6808" s="276"/>
      <c r="B6808" s="88"/>
      <c r="D6808" s="94"/>
      <c r="E6808" s="95"/>
      <c r="G6808" s="277"/>
    </row>
    <row r="6809" spans="1:123" ht="24" customHeight="1" x14ac:dyDescent="0.2">
      <c r="A6809" s="331" t="s">
        <v>507</v>
      </c>
      <c r="B6809" s="332"/>
      <c r="C6809" s="333" t="s">
        <v>0</v>
      </c>
      <c r="D6809" s="333" t="s">
        <v>27</v>
      </c>
      <c r="E6809" s="335" t="s">
        <v>28</v>
      </c>
      <c r="F6809" s="337" t="s">
        <v>29</v>
      </c>
      <c r="G6809" s="337" t="s">
        <v>30</v>
      </c>
    </row>
    <row r="6810" spans="1:123" s="94" customFormat="1" ht="24" customHeight="1" x14ac:dyDescent="0.2">
      <c r="A6810" s="99" t="s">
        <v>508</v>
      </c>
      <c r="B6810" s="99" t="s">
        <v>509</v>
      </c>
      <c r="C6810" s="334"/>
      <c r="D6810" s="334"/>
      <c r="E6810" s="336"/>
      <c r="F6810" s="338"/>
      <c r="G6810" s="338"/>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
      <c r="A6811" s="279"/>
      <c r="B6811" s="100"/>
      <c r="C6811" s="138" t="s">
        <v>604</v>
      </c>
      <c r="D6811" s="101"/>
      <c r="E6811" s="102"/>
      <c r="F6811" s="103"/>
      <c r="G6811" s="280"/>
    </row>
    <row r="6812" spans="1:123" s="224" customFormat="1" ht="24" customHeight="1" x14ac:dyDescent="0.2">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
      <c r="A6826" s="282"/>
      <c r="D6826" s="94"/>
      <c r="E6826" s="95"/>
      <c r="F6826" s="268" t="s">
        <v>31</v>
      </c>
      <c r="G6826" s="283">
        <f>SUBTOTAL(9,G6812:G6825)</f>
        <v>0</v>
      </c>
    </row>
    <row r="6827" spans="1:7" ht="24" customHeight="1" x14ac:dyDescent="0.2">
      <c r="A6827" s="282"/>
      <c r="C6827" s="104" t="s">
        <v>605</v>
      </c>
      <c r="D6827" s="94"/>
      <c r="E6827" s="95"/>
      <c r="G6827" s="284"/>
    </row>
    <row r="6828" spans="1:7" s="224" customFormat="1" ht="24" customHeight="1" x14ac:dyDescent="0.2">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
      <c r="A6835" s="219" t="str">
        <f t="shared" si="2046"/>
        <v/>
      </c>
      <c r="B6835" s="217">
        <f t="shared" si="2047"/>
        <v>0</v>
      </c>
      <c r="C6835" s="218"/>
      <c r="D6835" s="219" t="str">
        <f t="shared" si="2048"/>
        <v/>
      </c>
      <c r="E6835" s="220"/>
      <c r="F6835" s="221">
        <f t="shared" si="2049"/>
        <v>0</v>
      </c>
      <c r="G6835" s="281">
        <f t="shared" si="2050"/>
        <v>0</v>
      </c>
    </row>
    <row r="6836" spans="1:7" ht="24" customHeight="1" x14ac:dyDescent="0.2">
      <c r="A6836" s="282"/>
      <c r="D6836" s="94"/>
      <c r="E6836" s="95"/>
      <c r="F6836" s="268" t="s">
        <v>32</v>
      </c>
      <c r="G6836" s="283">
        <f>SUBTOTAL(9,G6828:G6835)</f>
        <v>0</v>
      </c>
    </row>
    <row r="6837" spans="1:7" ht="24" customHeight="1" x14ac:dyDescent="0.2">
      <c r="A6837" s="282"/>
      <c r="C6837" s="104" t="s">
        <v>606</v>
      </c>
      <c r="D6837" s="94"/>
      <c r="E6837" s="95"/>
      <c r="G6837" s="284"/>
    </row>
    <row r="6838" spans="1:7" s="224" customFormat="1" ht="24" customHeight="1" x14ac:dyDescent="0.2">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
      <c r="A6847" s="285"/>
      <c r="B6847" s="94"/>
      <c r="D6847" s="94"/>
      <c r="E6847" s="95"/>
      <c r="F6847" s="268" t="s">
        <v>33</v>
      </c>
      <c r="G6847" s="283">
        <f>SUBTOTAL(9,G6838:G6846)</f>
        <v>0</v>
      </c>
    </row>
    <row r="6848" spans="1:7" ht="24" customHeight="1" x14ac:dyDescent="0.2">
      <c r="A6848" s="286"/>
      <c r="B6848" s="94"/>
      <c r="D6848" s="94"/>
      <c r="E6848" s="95"/>
      <c r="G6848" s="284"/>
    </row>
    <row r="6849" spans="1:123" ht="24" customHeight="1" x14ac:dyDescent="0.2">
      <c r="A6849" s="287" t="str">
        <f>B6807</f>
        <v>11.4.2.2</v>
      </c>
      <c r="B6849" s="288" t="str">
        <f>C6807</f>
        <v>Tubos LED .24w Luz Dia</v>
      </c>
      <c r="C6849" s="101"/>
      <c r="D6849" s="101" t="s">
        <v>34</v>
      </c>
      <c r="E6849" s="102"/>
      <c r="F6849" s="290" t="s">
        <v>35</v>
      </c>
      <c r="G6849" s="289">
        <f>SUBTOTAL(9,G6812:G6848)</f>
        <v>0</v>
      </c>
    </row>
    <row r="6851" spans="1:123" ht="24" customHeight="1" x14ac:dyDescent="0.2">
      <c r="A6851" s="269" t="s">
        <v>37</v>
      </c>
      <c r="B6851" s="270"/>
      <c r="C6851" s="270"/>
      <c r="D6851" s="270"/>
      <c r="E6851" s="270"/>
      <c r="F6851" s="270"/>
      <c r="G6851" s="271"/>
    </row>
    <row r="6852" spans="1:123" ht="24" customHeight="1" x14ac:dyDescent="0.2">
      <c r="A6852" s="272" t="s">
        <v>602</v>
      </c>
      <c r="B6852" s="90" t="str">
        <f>Comitente</f>
        <v>SUBSECRETARIA DE ARQUITECTURA</v>
      </c>
      <c r="C6852" s="86"/>
      <c r="D6852" s="91"/>
      <c r="E6852" s="91"/>
      <c r="F6852" s="92"/>
      <c r="G6852" s="273"/>
    </row>
    <row r="6853" spans="1:123" ht="24" customHeight="1" x14ac:dyDescent="0.2">
      <c r="A6853" s="272" t="s">
        <v>603</v>
      </c>
      <c r="B6853" s="90">
        <f>Contratista</f>
        <v>0</v>
      </c>
      <c r="C6853" s="87"/>
      <c r="D6853" s="87"/>
      <c r="E6853" s="87"/>
      <c r="F6853" s="93"/>
      <c r="G6853" s="274"/>
    </row>
    <row r="6854" spans="1:123" ht="24" customHeight="1" x14ac:dyDescent="0.2">
      <c r="A6854" s="272" t="s">
        <v>24</v>
      </c>
      <c r="B6854" s="90" t="str">
        <f>Obra</f>
        <v>ESCUELA SECUNDARIA ULLUM</v>
      </c>
      <c r="C6854" s="87"/>
      <c r="D6854" s="87"/>
      <c r="E6854" s="87"/>
      <c r="F6854" s="93" t="s">
        <v>38</v>
      </c>
      <c r="G6854" s="275">
        <f>Fecha_Base</f>
        <v>0</v>
      </c>
    </row>
    <row r="6855" spans="1:123" ht="24" customHeight="1" x14ac:dyDescent="0.2">
      <c r="A6855" s="276" t="s">
        <v>601</v>
      </c>
      <c r="B6855" s="88" t="str">
        <f>Ubicación</f>
        <v>ULLUM - SAN JUAN</v>
      </c>
      <c r="C6855" s="88"/>
      <c r="D6855" s="94"/>
      <c r="E6855" s="95"/>
      <c r="G6855" s="277"/>
    </row>
    <row r="6856" spans="1:123" ht="24" customHeight="1" x14ac:dyDescent="0.2">
      <c r="A6856" s="276" t="s">
        <v>39</v>
      </c>
      <c r="B6856" s="97">
        <f>IFERROR(VALUE(LEFT(B6857,FIND(".",B6857)-1)),"")</f>
        <v>11</v>
      </c>
      <c r="C6856" s="89" t="str">
        <f>IFERROR(VLOOKUP(B6856,Tabla_CyP,2,FALSE),"")</f>
        <v xml:space="preserve"> INSTALACIÓN ELÉCTRICA</v>
      </c>
      <c r="E6856" s="95"/>
      <c r="G6856" s="277"/>
    </row>
    <row r="6857" spans="1:123" ht="24" customHeight="1" x14ac:dyDescent="0.2">
      <c r="A6857" s="276" t="s">
        <v>25</v>
      </c>
      <c r="B6857" s="98" t="str">
        <f>IFERROR(VLOOKUP(COUNTIF($A$1:A6857,"ANALISIS DE PRECIOS"),Tabla_NumeroItem,2,FALSE),"")</f>
        <v>11.4.3</v>
      </c>
      <c r="C6857" s="89" t="str">
        <f>IFERROR(VLOOKUP(B6857,Tabla_CyP,2,FALSE),"")</f>
        <v>Iluminación de Emergencia</v>
      </c>
      <c r="D6857" s="94"/>
      <c r="E6857" s="95"/>
      <c r="F6857" s="93" t="s">
        <v>26</v>
      </c>
      <c r="G6857" s="278" t="str">
        <f>IFERROR(VLOOKUP(B6857,Tabla_CyP,4,FALSE),"")</f>
        <v xml:space="preserve">Un </v>
      </c>
    </row>
    <row r="6858" spans="1:123" ht="24" customHeight="1" x14ac:dyDescent="0.2">
      <c r="A6858" s="276"/>
      <c r="B6858" s="88"/>
      <c r="D6858" s="94"/>
      <c r="E6858" s="95"/>
      <c r="G6858" s="277"/>
    </row>
    <row r="6859" spans="1:123" ht="24" customHeight="1" x14ac:dyDescent="0.2">
      <c r="A6859" s="331" t="s">
        <v>507</v>
      </c>
      <c r="B6859" s="332"/>
      <c r="C6859" s="333" t="s">
        <v>0</v>
      </c>
      <c r="D6859" s="333" t="s">
        <v>27</v>
      </c>
      <c r="E6859" s="335" t="s">
        <v>28</v>
      </c>
      <c r="F6859" s="337" t="s">
        <v>29</v>
      </c>
      <c r="G6859" s="337" t="s">
        <v>30</v>
      </c>
    </row>
    <row r="6860" spans="1:123" s="94" customFormat="1" ht="24" customHeight="1" x14ac:dyDescent="0.2">
      <c r="A6860" s="99" t="s">
        <v>508</v>
      </c>
      <c r="B6860" s="99" t="s">
        <v>509</v>
      </c>
      <c r="C6860" s="334"/>
      <c r="D6860" s="334"/>
      <c r="E6860" s="336"/>
      <c r="F6860" s="338"/>
      <c r="G6860" s="338"/>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
      <c r="A6861" s="279"/>
      <c r="B6861" s="100"/>
      <c r="C6861" s="138" t="s">
        <v>604</v>
      </c>
      <c r="D6861" s="101"/>
      <c r="E6861" s="102"/>
      <c r="F6861" s="103"/>
      <c r="G6861" s="280"/>
    </row>
    <row r="6862" spans="1:123" s="224" customFormat="1" ht="24" customHeight="1" x14ac:dyDescent="0.2">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
      <c r="A6876" s="282"/>
      <c r="D6876" s="94"/>
      <c r="E6876" s="95"/>
      <c r="F6876" s="268" t="s">
        <v>31</v>
      </c>
      <c r="G6876" s="283">
        <f>SUBTOTAL(9,G6862:G6875)</f>
        <v>0</v>
      </c>
    </row>
    <row r="6877" spans="1:7" ht="24" customHeight="1" x14ac:dyDescent="0.2">
      <c r="A6877" s="282"/>
      <c r="C6877" s="104" t="s">
        <v>605</v>
      </c>
      <c r="D6877" s="94"/>
      <c r="E6877" s="95"/>
      <c r="G6877" s="284"/>
    </row>
    <row r="6878" spans="1:7" s="224" customFormat="1" ht="24" customHeight="1" x14ac:dyDescent="0.2">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
      <c r="A6885" s="219" t="str">
        <f t="shared" si="2061"/>
        <v/>
      </c>
      <c r="B6885" s="217">
        <f t="shared" si="2062"/>
        <v>0</v>
      </c>
      <c r="C6885" s="218"/>
      <c r="D6885" s="219" t="str">
        <f t="shared" si="2063"/>
        <v/>
      </c>
      <c r="E6885" s="220"/>
      <c r="F6885" s="221">
        <f t="shared" si="2064"/>
        <v>0</v>
      </c>
      <c r="G6885" s="281">
        <f t="shared" si="2065"/>
        <v>0</v>
      </c>
    </row>
    <row r="6886" spans="1:7" ht="24" customHeight="1" x14ac:dyDescent="0.2">
      <c r="A6886" s="282"/>
      <c r="D6886" s="94"/>
      <c r="E6886" s="95"/>
      <c r="F6886" s="268" t="s">
        <v>32</v>
      </c>
      <c r="G6886" s="283">
        <f>SUBTOTAL(9,G6878:G6885)</f>
        <v>0</v>
      </c>
    </row>
    <row r="6887" spans="1:7" ht="24" customHeight="1" x14ac:dyDescent="0.2">
      <c r="A6887" s="282"/>
      <c r="C6887" s="104" t="s">
        <v>606</v>
      </c>
      <c r="D6887" s="94"/>
      <c r="E6887" s="95"/>
      <c r="G6887" s="284"/>
    </row>
    <row r="6888" spans="1:7" s="224" customFormat="1" ht="24" customHeight="1" x14ac:dyDescent="0.2">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
      <c r="A6897" s="285"/>
      <c r="B6897" s="94"/>
      <c r="D6897" s="94"/>
      <c r="E6897" s="95"/>
      <c r="F6897" s="268" t="s">
        <v>33</v>
      </c>
      <c r="G6897" s="283">
        <f>SUBTOTAL(9,G6888:G6896)</f>
        <v>0</v>
      </c>
    </row>
    <row r="6898" spans="1:123" ht="24" customHeight="1" x14ac:dyDescent="0.2">
      <c r="A6898" s="286"/>
      <c r="B6898" s="94"/>
      <c r="D6898" s="94"/>
      <c r="E6898" s="95"/>
      <c r="G6898" s="284"/>
    </row>
    <row r="6899" spans="1:123" ht="24" customHeight="1" x14ac:dyDescent="0.2">
      <c r="A6899" s="287" t="str">
        <f>B6857</f>
        <v>11.4.3</v>
      </c>
      <c r="B6899" s="288" t="str">
        <f>C6857</f>
        <v>Iluminación de Emergencia</v>
      </c>
      <c r="C6899" s="101"/>
      <c r="D6899" s="101" t="s">
        <v>34</v>
      </c>
      <c r="E6899" s="102"/>
      <c r="F6899" s="290" t="s">
        <v>35</v>
      </c>
      <c r="G6899" s="289">
        <f>SUBTOTAL(9,G6862:G6898)</f>
        <v>0</v>
      </c>
    </row>
    <row r="6901" spans="1:123" ht="24" customHeight="1" x14ac:dyDescent="0.2">
      <c r="A6901" s="269" t="s">
        <v>37</v>
      </c>
      <c r="B6901" s="270"/>
      <c r="C6901" s="270"/>
      <c r="D6901" s="270"/>
      <c r="E6901" s="270"/>
      <c r="F6901" s="270"/>
      <c r="G6901" s="271"/>
    </row>
    <row r="6902" spans="1:123" ht="24" customHeight="1" x14ac:dyDescent="0.2">
      <c r="A6902" s="272" t="s">
        <v>602</v>
      </c>
      <c r="B6902" s="90" t="str">
        <f>Comitente</f>
        <v>SUBSECRETARIA DE ARQUITECTURA</v>
      </c>
      <c r="C6902" s="86"/>
      <c r="D6902" s="91"/>
      <c r="E6902" s="91"/>
      <c r="F6902" s="92"/>
      <c r="G6902" s="273"/>
    </row>
    <row r="6903" spans="1:123" ht="24" customHeight="1" x14ac:dyDescent="0.2">
      <c r="A6903" s="272" t="s">
        <v>603</v>
      </c>
      <c r="B6903" s="90">
        <f>Contratista</f>
        <v>0</v>
      </c>
      <c r="C6903" s="87"/>
      <c r="D6903" s="87"/>
      <c r="E6903" s="87"/>
      <c r="F6903" s="93"/>
      <c r="G6903" s="274"/>
    </row>
    <row r="6904" spans="1:123" ht="24" customHeight="1" x14ac:dyDescent="0.2">
      <c r="A6904" s="272" t="s">
        <v>24</v>
      </c>
      <c r="B6904" s="90" t="str">
        <f>Obra</f>
        <v>ESCUELA SECUNDARIA ULLUM</v>
      </c>
      <c r="C6904" s="87"/>
      <c r="D6904" s="87"/>
      <c r="E6904" s="87"/>
      <c r="F6904" s="93" t="s">
        <v>38</v>
      </c>
      <c r="G6904" s="275">
        <f>Fecha_Base</f>
        <v>0</v>
      </c>
    </row>
    <row r="6905" spans="1:123" ht="24" customHeight="1" x14ac:dyDescent="0.2">
      <c r="A6905" s="276" t="s">
        <v>601</v>
      </c>
      <c r="B6905" s="88" t="str">
        <f>Ubicación</f>
        <v>ULLUM - SAN JUAN</v>
      </c>
      <c r="C6905" s="88"/>
      <c r="D6905" s="94"/>
      <c r="E6905" s="95"/>
      <c r="G6905" s="277"/>
    </row>
    <row r="6906" spans="1:123" ht="24" customHeight="1" x14ac:dyDescent="0.2">
      <c r="A6906" s="276" t="s">
        <v>39</v>
      </c>
      <c r="B6906" s="97">
        <f>IFERROR(VALUE(LEFT(B6907,FIND(".",B6907)-1)),"")</f>
        <v>11</v>
      </c>
      <c r="C6906" s="89" t="str">
        <f>IFERROR(VLOOKUP(B6906,Tabla_CyP,2,FALSE),"")</f>
        <v xml:space="preserve"> INSTALACIÓN ELÉCTRICA</v>
      </c>
      <c r="E6906" s="95"/>
      <c r="G6906" s="277"/>
    </row>
    <row r="6907" spans="1:123" ht="24" customHeight="1" x14ac:dyDescent="0.2">
      <c r="A6907" s="276" t="s">
        <v>25</v>
      </c>
      <c r="B6907" s="98" t="str">
        <f>IFERROR(VLOOKUP(COUNTIF($A$1:A6907,"ANALISIS DE PRECIOS"),Tabla_NumeroItem,2,FALSE),"")</f>
        <v>11.4.4</v>
      </c>
      <c r="C6907" s="89" t="str">
        <f>IFERROR(VLOOKUP(B6907,Tabla_CyP,2,FALSE),"")</f>
        <v>Ventiladores</v>
      </c>
      <c r="D6907" s="94"/>
      <c r="E6907" s="95"/>
      <c r="F6907" s="93" t="s">
        <v>26</v>
      </c>
      <c r="G6907" s="278" t="str">
        <f>IFERROR(VLOOKUP(B6907,Tabla_CyP,4,FALSE),"")</f>
        <v xml:space="preserve">Un </v>
      </c>
    </row>
    <row r="6908" spans="1:123" ht="24" customHeight="1" x14ac:dyDescent="0.2">
      <c r="A6908" s="276"/>
      <c r="B6908" s="88"/>
      <c r="D6908" s="94"/>
      <c r="E6908" s="95"/>
      <c r="G6908" s="277"/>
    </row>
    <row r="6909" spans="1:123" ht="24" customHeight="1" x14ac:dyDescent="0.2">
      <c r="A6909" s="331" t="s">
        <v>507</v>
      </c>
      <c r="B6909" s="332"/>
      <c r="C6909" s="333" t="s">
        <v>0</v>
      </c>
      <c r="D6909" s="333" t="s">
        <v>27</v>
      </c>
      <c r="E6909" s="335" t="s">
        <v>28</v>
      </c>
      <c r="F6909" s="337" t="s">
        <v>29</v>
      </c>
      <c r="G6909" s="337" t="s">
        <v>30</v>
      </c>
    </row>
    <row r="6910" spans="1:123" s="94" customFormat="1" ht="24" customHeight="1" x14ac:dyDescent="0.2">
      <c r="A6910" s="99" t="s">
        <v>508</v>
      </c>
      <c r="B6910" s="99" t="s">
        <v>509</v>
      </c>
      <c r="C6910" s="334"/>
      <c r="D6910" s="334"/>
      <c r="E6910" s="336"/>
      <c r="F6910" s="338"/>
      <c r="G6910" s="338"/>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
      <c r="A6911" s="279"/>
      <c r="B6911" s="100"/>
      <c r="C6911" s="138" t="s">
        <v>604</v>
      </c>
      <c r="D6911" s="101"/>
      <c r="E6911" s="102"/>
      <c r="F6911" s="103"/>
      <c r="G6911" s="280"/>
    </row>
    <row r="6912" spans="1:123" s="224" customFormat="1" ht="24" customHeight="1" x14ac:dyDescent="0.2">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
      <c r="A6926" s="282"/>
      <c r="D6926" s="94"/>
      <c r="E6926" s="95"/>
      <c r="F6926" s="268" t="s">
        <v>31</v>
      </c>
      <c r="G6926" s="283">
        <f>SUBTOTAL(9,G6912:G6925)</f>
        <v>0</v>
      </c>
    </row>
    <row r="6927" spans="1:7" ht="24" customHeight="1" x14ac:dyDescent="0.2">
      <c r="A6927" s="282"/>
      <c r="C6927" s="104" t="s">
        <v>605</v>
      </c>
      <c r="D6927" s="94"/>
      <c r="E6927" s="95"/>
      <c r="G6927" s="284"/>
    </row>
    <row r="6928" spans="1:7" s="224" customFormat="1" ht="24" customHeight="1" x14ac:dyDescent="0.2">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
      <c r="A6935" s="219" t="str">
        <f t="shared" si="2076"/>
        <v/>
      </c>
      <c r="B6935" s="217">
        <f t="shared" si="2077"/>
        <v>0</v>
      </c>
      <c r="C6935" s="218"/>
      <c r="D6935" s="219" t="str">
        <f t="shared" si="2078"/>
        <v/>
      </c>
      <c r="E6935" s="220"/>
      <c r="F6935" s="221">
        <f t="shared" si="2079"/>
        <v>0</v>
      </c>
      <c r="G6935" s="281">
        <f t="shared" si="2080"/>
        <v>0</v>
      </c>
    </row>
    <row r="6936" spans="1:7" ht="24" customHeight="1" x14ac:dyDescent="0.2">
      <c r="A6936" s="282"/>
      <c r="D6936" s="94"/>
      <c r="E6936" s="95"/>
      <c r="F6936" s="268" t="s">
        <v>32</v>
      </c>
      <c r="G6936" s="283">
        <f>SUBTOTAL(9,G6928:G6935)</f>
        <v>0</v>
      </c>
    </row>
    <row r="6937" spans="1:7" ht="24" customHeight="1" x14ac:dyDescent="0.2">
      <c r="A6937" s="282"/>
      <c r="C6937" s="104" t="s">
        <v>606</v>
      </c>
      <c r="D6937" s="94"/>
      <c r="E6937" s="95"/>
      <c r="G6937" s="284"/>
    </row>
    <row r="6938" spans="1:7" s="224" customFormat="1" ht="24" customHeight="1" x14ac:dyDescent="0.2">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
      <c r="A6947" s="285"/>
      <c r="B6947" s="94"/>
      <c r="D6947" s="94"/>
      <c r="E6947" s="95"/>
      <c r="F6947" s="268" t="s">
        <v>33</v>
      </c>
      <c r="G6947" s="283">
        <f>SUBTOTAL(9,G6938:G6946)</f>
        <v>0</v>
      </c>
    </row>
    <row r="6948" spans="1:123" ht="24" customHeight="1" x14ac:dyDescent="0.2">
      <c r="A6948" s="286"/>
      <c r="B6948" s="94"/>
      <c r="D6948" s="94"/>
      <c r="E6948" s="95"/>
      <c r="G6948" s="284"/>
    </row>
    <row r="6949" spans="1:123" ht="24" customHeight="1" x14ac:dyDescent="0.2">
      <c r="A6949" s="287" t="str">
        <f>B6907</f>
        <v>11.4.4</v>
      </c>
      <c r="B6949" s="288" t="str">
        <f>C6907</f>
        <v>Ventiladores</v>
      </c>
      <c r="C6949" s="101"/>
      <c r="D6949" s="101" t="s">
        <v>34</v>
      </c>
      <c r="E6949" s="102"/>
      <c r="F6949" s="290" t="s">
        <v>35</v>
      </c>
      <c r="G6949" s="289">
        <f>SUBTOTAL(9,G6912:G6948)</f>
        <v>0</v>
      </c>
    </row>
    <row r="6951" spans="1:123" ht="24" customHeight="1" x14ac:dyDescent="0.2">
      <c r="A6951" s="269" t="s">
        <v>37</v>
      </c>
      <c r="B6951" s="270"/>
      <c r="C6951" s="270"/>
      <c r="D6951" s="270"/>
      <c r="E6951" s="270"/>
      <c r="F6951" s="270"/>
      <c r="G6951" s="271"/>
    </row>
    <row r="6952" spans="1:123" ht="24" customHeight="1" x14ac:dyDescent="0.2">
      <c r="A6952" s="272" t="s">
        <v>602</v>
      </c>
      <c r="B6952" s="90" t="str">
        <f>Comitente</f>
        <v>SUBSECRETARIA DE ARQUITECTURA</v>
      </c>
      <c r="C6952" s="86"/>
      <c r="D6952" s="91"/>
      <c r="E6952" s="91"/>
      <c r="F6952" s="92"/>
      <c r="G6952" s="273"/>
    </row>
    <row r="6953" spans="1:123" ht="24" customHeight="1" x14ac:dyDescent="0.2">
      <c r="A6953" s="272" t="s">
        <v>603</v>
      </c>
      <c r="B6953" s="90">
        <f>Contratista</f>
        <v>0</v>
      </c>
      <c r="C6953" s="87"/>
      <c r="D6953" s="87"/>
      <c r="E6953" s="87"/>
      <c r="F6953" s="93"/>
      <c r="G6953" s="274"/>
    </row>
    <row r="6954" spans="1:123" ht="24" customHeight="1" x14ac:dyDescent="0.2">
      <c r="A6954" s="272" t="s">
        <v>24</v>
      </c>
      <c r="B6954" s="90" t="str">
        <f>Obra</f>
        <v>ESCUELA SECUNDARIA ULLUM</v>
      </c>
      <c r="C6954" s="87"/>
      <c r="D6954" s="87"/>
      <c r="E6954" s="87"/>
      <c r="F6954" s="93" t="s">
        <v>38</v>
      </c>
      <c r="G6954" s="275">
        <f>Fecha_Base</f>
        <v>0</v>
      </c>
    </row>
    <row r="6955" spans="1:123" ht="24" customHeight="1" x14ac:dyDescent="0.2">
      <c r="A6955" s="276" t="s">
        <v>601</v>
      </c>
      <c r="B6955" s="88" t="str">
        <f>Ubicación</f>
        <v>ULLUM - SAN JUAN</v>
      </c>
      <c r="C6955" s="88"/>
      <c r="D6955" s="94"/>
      <c r="E6955" s="95"/>
      <c r="G6955" s="277"/>
    </row>
    <row r="6956" spans="1:123" ht="24" customHeight="1" x14ac:dyDescent="0.2">
      <c r="A6956" s="276" t="s">
        <v>39</v>
      </c>
      <c r="B6956" s="97">
        <f>IFERROR(VALUE(LEFT(B6957,FIND(".",B6957)-1)),"")</f>
        <v>11</v>
      </c>
      <c r="C6956" s="89" t="str">
        <f>IFERROR(VLOOKUP(B6956,Tabla_CyP,2,FALSE),"")</f>
        <v xml:space="preserve"> INSTALACIÓN ELÉCTRICA</v>
      </c>
      <c r="E6956" s="95"/>
      <c r="G6956" s="277"/>
    </row>
    <row r="6957" spans="1:123" ht="24" customHeight="1" x14ac:dyDescent="0.2">
      <c r="A6957" s="276" t="s">
        <v>25</v>
      </c>
      <c r="B6957" s="98" t="str">
        <f>IFERROR(VLOOKUP(COUNTIF($A$1:A6957,"ANALISIS DE PRECIOS"),Tabla_NumeroItem,2,FALSE),"")</f>
        <v>11.4.5.1</v>
      </c>
      <c r="C6957" s="89" t="str">
        <f>IFERROR(VLOOKUP(B6957,Tabla_CyP,2,FALSE),"")</f>
        <v>TERMOTANQUE ELECTRICO 80 lts</v>
      </c>
      <c r="D6957" s="94"/>
      <c r="E6957" s="95"/>
      <c r="F6957" s="93" t="s">
        <v>26</v>
      </c>
      <c r="G6957" s="278" t="str">
        <f>IFERROR(VLOOKUP(B6957,Tabla_CyP,4,FALSE),"")</f>
        <v>Un</v>
      </c>
    </row>
    <row r="6958" spans="1:123" ht="24" customHeight="1" x14ac:dyDescent="0.2">
      <c r="A6958" s="276"/>
      <c r="B6958" s="88"/>
      <c r="D6958" s="94"/>
      <c r="E6958" s="95"/>
      <c r="G6958" s="277"/>
    </row>
    <row r="6959" spans="1:123" ht="24" customHeight="1" x14ac:dyDescent="0.2">
      <c r="A6959" s="331" t="s">
        <v>507</v>
      </c>
      <c r="B6959" s="332"/>
      <c r="C6959" s="333" t="s">
        <v>0</v>
      </c>
      <c r="D6959" s="333" t="s">
        <v>27</v>
      </c>
      <c r="E6959" s="335" t="s">
        <v>28</v>
      </c>
      <c r="F6959" s="337" t="s">
        <v>29</v>
      </c>
      <c r="G6959" s="337" t="s">
        <v>30</v>
      </c>
    </row>
    <row r="6960" spans="1:123" s="94" customFormat="1" ht="24" customHeight="1" x14ac:dyDescent="0.2">
      <c r="A6960" s="99" t="s">
        <v>508</v>
      </c>
      <c r="B6960" s="99" t="s">
        <v>509</v>
      </c>
      <c r="C6960" s="334"/>
      <c r="D6960" s="334"/>
      <c r="E6960" s="336"/>
      <c r="F6960" s="338"/>
      <c r="G6960" s="338"/>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
      <c r="A6961" s="279"/>
      <c r="B6961" s="100"/>
      <c r="C6961" s="138" t="s">
        <v>604</v>
      </c>
      <c r="D6961" s="101"/>
      <c r="E6961" s="102"/>
      <c r="F6961" s="103"/>
      <c r="G6961" s="280"/>
    </row>
    <row r="6962" spans="1:7" s="224" customFormat="1" ht="24" customHeight="1" x14ac:dyDescent="0.2">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
      <c r="A6976" s="282"/>
      <c r="D6976" s="94"/>
      <c r="E6976" s="95"/>
      <c r="F6976" s="268" t="s">
        <v>31</v>
      </c>
      <c r="G6976" s="283">
        <f>SUBTOTAL(9,G6962:G6975)</f>
        <v>0</v>
      </c>
    </row>
    <row r="6977" spans="1:7" ht="24" customHeight="1" x14ac:dyDescent="0.2">
      <c r="A6977" s="282"/>
      <c r="C6977" s="104" t="s">
        <v>605</v>
      </c>
      <c r="D6977" s="94"/>
      <c r="E6977" s="95"/>
      <c r="G6977" s="284"/>
    </row>
    <row r="6978" spans="1:7" s="224" customFormat="1" ht="24" customHeight="1" x14ac:dyDescent="0.2">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
      <c r="A6985" s="219" t="str">
        <f t="shared" si="2091"/>
        <v/>
      </c>
      <c r="B6985" s="217">
        <f t="shared" si="2092"/>
        <v>0</v>
      </c>
      <c r="C6985" s="218"/>
      <c r="D6985" s="219" t="str">
        <f t="shared" si="2093"/>
        <v/>
      </c>
      <c r="E6985" s="220"/>
      <c r="F6985" s="221">
        <f t="shared" si="2094"/>
        <v>0</v>
      </c>
      <c r="G6985" s="281">
        <f t="shared" si="2095"/>
        <v>0</v>
      </c>
    </row>
    <row r="6986" spans="1:7" ht="24" customHeight="1" x14ac:dyDescent="0.2">
      <c r="A6986" s="282"/>
      <c r="D6986" s="94"/>
      <c r="E6986" s="95"/>
      <c r="F6986" s="268" t="s">
        <v>32</v>
      </c>
      <c r="G6986" s="283">
        <f>SUBTOTAL(9,G6978:G6985)</f>
        <v>0</v>
      </c>
    </row>
    <row r="6987" spans="1:7" ht="24" customHeight="1" x14ac:dyDescent="0.2">
      <c r="A6987" s="282"/>
      <c r="C6987" s="104" t="s">
        <v>606</v>
      </c>
      <c r="D6987" s="94"/>
      <c r="E6987" s="95"/>
      <c r="G6987" s="284"/>
    </row>
    <row r="6988" spans="1:7" s="224" customFormat="1" ht="24" customHeight="1" x14ac:dyDescent="0.2">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
      <c r="A6997" s="285"/>
      <c r="B6997" s="94"/>
      <c r="D6997" s="94"/>
      <c r="E6997" s="95"/>
      <c r="F6997" s="268" t="s">
        <v>33</v>
      </c>
      <c r="G6997" s="283">
        <f>SUBTOTAL(9,G6988:G6996)</f>
        <v>0</v>
      </c>
    </row>
    <row r="6998" spans="1:7" ht="24" customHeight="1" x14ac:dyDescent="0.2">
      <c r="A6998" s="286"/>
      <c r="B6998" s="94"/>
      <c r="D6998" s="94"/>
      <c r="E6998" s="95"/>
      <c r="G6998" s="284"/>
    </row>
    <row r="6999" spans="1:7" ht="24" customHeight="1" x14ac:dyDescent="0.2">
      <c r="A6999" s="287" t="str">
        <f>B6957</f>
        <v>11.4.5.1</v>
      </c>
      <c r="B6999" s="288" t="str">
        <f>C6957</f>
        <v>TERMOTANQUE ELECTRICO 80 lts</v>
      </c>
      <c r="C6999" s="101"/>
      <c r="D6999" s="101" t="s">
        <v>34</v>
      </c>
      <c r="E6999" s="102"/>
      <c r="F6999" s="290" t="s">
        <v>35</v>
      </c>
      <c r="G6999" s="289">
        <f>SUBTOTAL(9,G6962:G6998)</f>
        <v>0</v>
      </c>
    </row>
    <row r="7001" spans="1:7" ht="24" customHeight="1" x14ac:dyDescent="0.2">
      <c r="A7001" s="269" t="s">
        <v>37</v>
      </c>
      <c r="B7001" s="270"/>
      <c r="C7001" s="270"/>
      <c r="D7001" s="270"/>
      <c r="E7001" s="270"/>
      <c r="F7001" s="270"/>
      <c r="G7001" s="271"/>
    </row>
    <row r="7002" spans="1:7" ht="24" customHeight="1" x14ac:dyDescent="0.2">
      <c r="A7002" s="272" t="s">
        <v>602</v>
      </c>
      <c r="B7002" s="90" t="str">
        <f>Comitente</f>
        <v>SUBSECRETARIA DE ARQUITECTURA</v>
      </c>
      <c r="C7002" s="86"/>
      <c r="D7002" s="91"/>
      <c r="E7002" s="91"/>
      <c r="F7002" s="92"/>
      <c r="G7002" s="273"/>
    </row>
    <row r="7003" spans="1:7" ht="24" customHeight="1" x14ac:dyDescent="0.2">
      <c r="A7003" s="272" t="s">
        <v>603</v>
      </c>
      <c r="B7003" s="90">
        <f>Contratista</f>
        <v>0</v>
      </c>
      <c r="C7003" s="87"/>
      <c r="D7003" s="87"/>
      <c r="E7003" s="87"/>
      <c r="F7003" s="93"/>
      <c r="G7003" s="274"/>
    </row>
    <row r="7004" spans="1:7" ht="24" customHeight="1" x14ac:dyDescent="0.2">
      <c r="A7004" s="272" t="s">
        <v>24</v>
      </c>
      <c r="B7004" s="90" t="str">
        <f>Obra</f>
        <v>ESCUELA SECUNDARIA ULLUM</v>
      </c>
      <c r="C7004" s="87"/>
      <c r="D7004" s="87"/>
      <c r="E7004" s="87"/>
      <c r="F7004" s="93" t="s">
        <v>38</v>
      </c>
      <c r="G7004" s="275">
        <f>Fecha_Base</f>
        <v>0</v>
      </c>
    </row>
    <row r="7005" spans="1:7" ht="24" customHeight="1" x14ac:dyDescent="0.2">
      <c r="A7005" s="276" t="s">
        <v>601</v>
      </c>
      <c r="B7005" s="88" t="str">
        <f>Ubicación</f>
        <v>ULLUM - SAN JUAN</v>
      </c>
      <c r="C7005" s="88"/>
      <c r="D7005" s="94"/>
      <c r="E7005" s="95"/>
      <c r="G7005" s="277"/>
    </row>
    <row r="7006" spans="1:7" ht="24" customHeight="1" x14ac:dyDescent="0.2">
      <c r="A7006" s="276" t="s">
        <v>39</v>
      </c>
      <c r="B7006" s="97">
        <f>IFERROR(VALUE(LEFT(B7007,FIND(".",B7007)-1)),"")</f>
        <v>12</v>
      </c>
      <c r="C7006" s="89" t="str">
        <f>IFERROR(VLOOKUP(B7006,Tabla_CyP,2,FALSE),"")</f>
        <v xml:space="preserve"> INSTALACIÓN SANITARIA</v>
      </c>
      <c r="E7006" s="95"/>
      <c r="G7006" s="277"/>
    </row>
    <row r="7007" spans="1:7" ht="24" customHeight="1" x14ac:dyDescent="0.2">
      <c r="A7007" s="276" t="s">
        <v>25</v>
      </c>
      <c r="B7007" s="98" t="str">
        <f>IFERROR(VLOOKUP(COUNTIF($A$1:A7007,"ANALISIS DE PRECIOS"),Tabla_NumeroItem,2,FALSE),"")</f>
        <v>12.1.1</v>
      </c>
      <c r="C7007" s="89" t="str">
        <f>IFERROR(VLOOKUP(B7007,Tabla_CyP,2,FALSE),"")</f>
        <v>Excavaciones</v>
      </c>
      <c r="D7007" s="94"/>
      <c r="E7007" s="95"/>
      <c r="F7007" s="93" t="s">
        <v>26</v>
      </c>
      <c r="G7007" s="278" t="str">
        <f>IFERROR(VLOOKUP(B7007,Tabla_CyP,4,FALSE),"")</f>
        <v>m3</v>
      </c>
    </row>
    <row r="7008" spans="1:7" ht="24" customHeight="1" x14ac:dyDescent="0.2">
      <c r="A7008" s="276"/>
      <c r="B7008" s="88"/>
      <c r="D7008" s="94"/>
      <c r="E7008" s="95"/>
      <c r="G7008" s="277"/>
    </row>
    <row r="7009" spans="1:123" ht="24" customHeight="1" x14ac:dyDescent="0.2">
      <c r="A7009" s="331" t="s">
        <v>507</v>
      </c>
      <c r="B7009" s="332"/>
      <c r="C7009" s="333" t="s">
        <v>0</v>
      </c>
      <c r="D7009" s="333" t="s">
        <v>27</v>
      </c>
      <c r="E7009" s="335" t="s">
        <v>28</v>
      </c>
      <c r="F7009" s="337" t="s">
        <v>29</v>
      </c>
      <c r="G7009" s="337" t="s">
        <v>30</v>
      </c>
    </row>
    <row r="7010" spans="1:123" s="94" customFormat="1" ht="24" customHeight="1" x14ac:dyDescent="0.2">
      <c r="A7010" s="99" t="s">
        <v>508</v>
      </c>
      <c r="B7010" s="99" t="s">
        <v>509</v>
      </c>
      <c r="C7010" s="334"/>
      <c r="D7010" s="334"/>
      <c r="E7010" s="336"/>
      <c r="F7010" s="338"/>
      <c r="G7010" s="338"/>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
      <c r="A7011" s="279"/>
      <c r="B7011" s="100"/>
      <c r="C7011" s="138" t="s">
        <v>604</v>
      </c>
      <c r="D7011" s="101"/>
      <c r="E7011" s="102"/>
      <c r="F7011" s="103"/>
      <c r="G7011" s="280"/>
    </row>
    <row r="7012" spans="1:123" s="224" customFormat="1" ht="24" customHeight="1" x14ac:dyDescent="0.2">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
      <c r="A7026" s="282"/>
      <c r="D7026" s="94"/>
      <c r="E7026" s="95"/>
      <c r="F7026" s="268" t="s">
        <v>31</v>
      </c>
      <c r="G7026" s="283">
        <f>SUBTOTAL(9,G7012:G7025)</f>
        <v>0</v>
      </c>
    </row>
    <row r="7027" spans="1:7" ht="24" customHeight="1" x14ac:dyDescent="0.2">
      <c r="A7027" s="282"/>
      <c r="C7027" s="104" t="s">
        <v>605</v>
      </c>
      <c r="D7027" s="94"/>
      <c r="E7027" s="95"/>
      <c r="G7027" s="284"/>
    </row>
    <row r="7028" spans="1:7" s="224" customFormat="1" ht="24" customHeight="1" x14ac:dyDescent="0.2">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
      <c r="A7035" s="219" t="str">
        <f t="shared" si="2106"/>
        <v/>
      </c>
      <c r="B7035" s="217">
        <f t="shared" si="2107"/>
        <v>0</v>
      </c>
      <c r="C7035" s="218"/>
      <c r="D7035" s="219" t="str">
        <f t="shared" si="2108"/>
        <v/>
      </c>
      <c r="E7035" s="220"/>
      <c r="F7035" s="221">
        <f t="shared" si="2109"/>
        <v>0</v>
      </c>
      <c r="G7035" s="281">
        <f t="shared" si="2110"/>
        <v>0</v>
      </c>
    </row>
    <row r="7036" spans="1:7" ht="24" customHeight="1" x14ac:dyDescent="0.2">
      <c r="A7036" s="282"/>
      <c r="D7036" s="94"/>
      <c r="E7036" s="95"/>
      <c r="F7036" s="268" t="s">
        <v>32</v>
      </c>
      <c r="G7036" s="283">
        <f>SUBTOTAL(9,G7028:G7035)</f>
        <v>0</v>
      </c>
    </row>
    <row r="7037" spans="1:7" ht="24" customHeight="1" x14ac:dyDescent="0.2">
      <c r="A7037" s="282"/>
      <c r="C7037" s="104" t="s">
        <v>606</v>
      </c>
      <c r="D7037" s="94"/>
      <c r="E7037" s="95"/>
      <c r="G7037" s="284"/>
    </row>
    <row r="7038" spans="1:7" s="224" customFormat="1" ht="24" customHeight="1" x14ac:dyDescent="0.2">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
      <c r="A7047" s="285"/>
      <c r="B7047" s="94"/>
      <c r="D7047" s="94"/>
      <c r="E7047" s="95"/>
      <c r="F7047" s="268" t="s">
        <v>33</v>
      </c>
      <c r="G7047" s="283">
        <f>SUBTOTAL(9,G7038:G7046)</f>
        <v>0</v>
      </c>
    </row>
    <row r="7048" spans="1:7" ht="24" customHeight="1" x14ac:dyDescent="0.2">
      <c r="A7048" s="286"/>
      <c r="B7048" s="94"/>
      <c r="D7048" s="94"/>
      <c r="E7048" s="95"/>
      <c r="G7048" s="284"/>
    </row>
    <row r="7049" spans="1:7" ht="24" customHeight="1" x14ac:dyDescent="0.2">
      <c r="A7049" s="287" t="str">
        <f>B7007</f>
        <v>12.1.1</v>
      </c>
      <c r="B7049" s="288" t="str">
        <f>C7007</f>
        <v>Excavaciones</v>
      </c>
      <c r="C7049" s="101"/>
      <c r="D7049" s="101" t="s">
        <v>34</v>
      </c>
      <c r="E7049" s="102"/>
      <c r="F7049" s="290" t="s">
        <v>35</v>
      </c>
      <c r="G7049" s="289">
        <f>SUBTOTAL(9,G7012:G7048)</f>
        <v>0</v>
      </c>
    </row>
    <row r="7051" spans="1:7" ht="24" customHeight="1" x14ac:dyDescent="0.2">
      <c r="A7051" s="269" t="s">
        <v>37</v>
      </c>
      <c r="B7051" s="270"/>
      <c r="C7051" s="270"/>
      <c r="D7051" s="270"/>
      <c r="E7051" s="270"/>
      <c r="F7051" s="270"/>
      <c r="G7051" s="271"/>
    </row>
    <row r="7052" spans="1:7" ht="24" customHeight="1" x14ac:dyDescent="0.2">
      <c r="A7052" s="272" t="s">
        <v>602</v>
      </c>
      <c r="B7052" s="90" t="str">
        <f>Comitente</f>
        <v>SUBSECRETARIA DE ARQUITECTURA</v>
      </c>
      <c r="C7052" s="86"/>
      <c r="D7052" s="91"/>
      <c r="E7052" s="91"/>
      <c r="F7052" s="92"/>
      <c r="G7052" s="273"/>
    </row>
    <row r="7053" spans="1:7" ht="24" customHeight="1" x14ac:dyDescent="0.2">
      <c r="A7053" s="272" t="s">
        <v>603</v>
      </c>
      <c r="B7053" s="90">
        <f>Contratista</f>
        <v>0</v>
      </c>
      <c r="C7053" s="87"/>
      <c r="D7053" s="87"/>
      <c r="E7053" s="87"/>
      <c r="F7053" s="93"/>
      <c r="G7053" s="274"/>
    </row>
    <row r="7054" spans="1:7" ht="24" customHeight="1" x14ac:dyDescent="0.2">
      <c r="A7054" s="272" t="s">
        <v>24</v>
      </c>
      <c r="B7054" s="90" t="str">
        <f>Obra</f>
        <v>ESCUELA SECUNDARIA ULLUM</v>
      </c>
      <c r="C7054" s="87"/>
      <c r="D7054" s="87"/>
      <c r="E7054" s="87"/>
      <c r="F7054" s="93" t="s">
        <v>38</v>
      </c>
      <c r="G7054" s="275">
        <f>Fecha_Base</f>
        <v>0</v>
      </c>
    </row>
    <row r="7055" spans="1:7" ht="24" customHeight="1" x14ac:dyDescent="0.2">
      <c r="A7055" s="276" t="s">
        <v>601</v>
      </c>
      <c r="B7055" s="88" t="str">
        <f>Ubicación</f>
        <v>ULLUM - SAN JUAN</v>
      </c>
      <c r="C7055" s="88"/>
      <c r="D7055" s="94"/>
      <c r="E7055" s="95"/>
      <c r="G7055" s="277"/>
    </row>
    <row r="7056" spans="1:7" ht="24" customHeight="1" x14ac:dyDescent="0.2">
      <c r="A7056" s="276" t="s">
        <v>39</v>
      </c>
      <c r="B7056" s="97">
        <f>IFERROR(VALUE(LEFT(B7057,FIND(".",B7057)-1)),"")</f>
        <v>12</v>
      </c>
      <c r="C7056" s="89" t="str">
        <f>IFERROR(VLOOKUP(B7056,Tabla_CyP,2,FALSE),"")</f>
        <v xml:space="preserve"> INSTALACIÓN SANITARIA</v>
      </c>
      <c r="E7056" s="95"/>
      <c r="G7056" s="277"/>
    </row>
    <row r="7057" spans="1:123" ht="24" customHeight="1" x14ac:dyDescent="0.2">
      <c r="A7057" s="276" t="s">
        <v>25</v>
      </c>
      <c r="B7057" s="98" t="str">
        <f>IFERROR(VLOOKUP(COUNTIF($A$1:A7057,"ANALISIS DE PRECIOS"),Tabla_NumeroItem,2,FALSE),"")</f>
        <v>12.1.2</v>
      </c>
      <c r="C7057" s="89" t="str">
        <f>IFERROR(VLOOKUP(B7057,Tabla_CyP,2,FALSE),"")</f>
        <v>Rellenos de tierra</v>
      </c>
      <c r="D7057" s="94"/>
      <c r="E7057" s="95"/>
      <c r="F7057" s="93" t="s">
        <v>26</v>
      </c>
      <c r="G7057" s="278" t="str">
        <f>IFERROR(VLOOKUP(B7057,Tabla_CyP,4,FALSE),"")</f>
        <v>m3</v>
      </c>
    </row>
    <row r="7058" spans="1:123" ht="24" customHeight="1" x14ac:dyDescent="0.2">
      <c r="A7058" s="276"/>
      <c r="B7058" s="88"/>
      <c r="D7058" s="94"/>
      <c r="E7058" s="95"/>
      <c r="G7058" s="277"/>
    </row>
    <row r="7059" spans="1:123" ht="24" customHeight="1" x14ac:dyDescent="0.2">
      <c r="A7059" s="331" t="s">
        <v>507</v>
      </c>
      <c r="B7059" s="332"/>
      <c r="C7059" s="333" t="s">
        <v>0</v>
      </c>
      <c r="D7059" s="333" t="s">
        <v>27</v>
      </c>
      <c r="E7059" s="335" t="s">
        <v>28</v>
      </c>
      <c r="F7059" s="337" t="s">
        <v>29</v>
      </c>
      <c r="G7059" s="337" t="s">
        <v>30</v>
      </c>
    </row>
    <row r="7060" spans="1:123" s="94" customFormat="1" ht="24" customHeight="1" x14ac:dyDescent="0.2">
      <c r="A7060" s="99" t="s">
        <v>508</v>
      </c>
      <c r="B7060" s="99" t="s">
        <v>509</v>
      </c>
      <c r="C7060" s="334"/>
      <c r="D7060" s="334"/>
      <c r="E7060" s="336"/>
      <c r="F7060" s="338"/>
      <c r="G7060" s="338"/>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
      <c r="A7061" s="279"/>
      <c r="B7061" s="100"/>
      <c r="C7061" s="138" t="s">
        <v>604</v>
      </c>
      <c r="D7061" s="101"/>
      <c r="E7061" s="102"/>
      <c r="F7061" s="103"/>
      <c r="G7061" s="280"/>
    </row>
    <row r="7062" spans="1:123" s="224" customFormat="1" ht="24" customHeight="1" x14ac:dyDescent="0.2">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
      <c r="A7076" s="282"/>
      <c r="D7076" s="94"/>
      <c r="E7076" s="95"/>
      <c r="F7076" s="268" t="s">
        <v>31</v>
      </c>
      <c r="G7076" s="283">
        <f>SUBTOTAL(9,G7062:G7075)</f>
        <v>0</v>
      </c>
    </row>
    <row r="7077" spans="1:7" ht="24" customHeight="1" x14ac:dyDescent="0.2">
      <c r="A7077" s="282"/>
      <c r="C7077" s="104" t="s">
        <v>605</v>
      </c>
      <c r="D7077" s="94"/>
      <c r="E7077" s="95"/>
      <c r="G7077" s="284"/>
    </row>
    <row r="7078" spans="1:7" s="224" customFormat="1" ht="24" customHeight="1" x14ac:dyDescent="0.2">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
      <c r="A7085" s="219" t="str">
        <f t="shared" si="2121"/>
        <v/>
      </c>
      <c r="B7085" s="217">
        <f t="shared" si="2122"/>
        <v>0</v>
      </c>
      <c r="C7085" s="218"/>
      <c r="D7085" s="219" t="str">
        <f t="shared" si="2123"/>
        <v/>
      </c>
      <c r="E7085" s="220"/>
      <c r="F7085" s="221">
        <f t="shared" si="2124"/>
        <v>0</v>
      </c>
      <c r="G7085" s="281">
        <f t="shared" si="2125"/>
        <v>0</v>
      </c>
    </row>
    <row r="7086" spans="1:7" ht="24" customHeight="1" x14ac:dyDescent="0.2">
      <c r="A7086" s="282"/>
      <c r="D7086" s="94"/>
      <c r="E7086" s="95"/>
      <c r="F7086" s="268" t="s">
        <v>32</v>
      </c>
      <c r="G7086" s="283">
        <f>SUBTOTAL(9,G7078:G7085)</f>
        <v>0</v>
      </c>
    </row>
    <row r="7087" spans="1:7" ht="24" customHeight="1" x14ac:dyDescent="0.2">
      <c r="A7087" s="282"/>
      <c r="C7087" s="104" t="s">
        <v>606</v>
      </c>
      <c r="D7087" s="94"/>
      <c r="E7087" s="95"/>
      <c r="G7087" s="284"/>
    </row>
    <row r="7088" spans="1:7" s="224" customFormat="1" ht="24" customHeight="1" x14ac:dyDescent="0.2">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
      <c r="A7097" s="285"/>
      <c r="B7097" s="94"/>
      <c r="D7097" s="94"/>
      <c r="E7097" s="95"/>
      <c r="F7097" s="268" t="s">
        <v>33</v>
      </c>
      <c r="G7097" s="283">
        <f>SUBTOTAL(9,G7088:G7096)</f>
        <v>0</v>
      </c>
    </row>
    <row r="7098" spans="1:7" ht="24" customHeight="1" x14ac:dyDescent="0.2">
      <c r="A7098" s="286"/>
      <c r="B7098" s="94"/>
      <c r="D7098" s="94"/>
      <c r="E7098" s="95"/>
      <c r="G7098" s="284"/>
    </row>
    <row r="7099" spans="1:7" ht="24" customHeight="1" x14ac:dyDescent="0.2">
      <c r="A7099" s="287" t="str">
        <f>B7057</f>
        <v>12.1.2</v>
      </c>
      <c r="B7099" s="288" t="str">
        <f>C7057</f>
        <v>Rellenos de tierra</v>
      </c>
      <c r="C7099" s="101"/>
      <c r="D7099" s="101" t="s">
        <v>34</v>
      </c>
      <c r="E7099" s="102"/>
      <c r="F7099" s="290" t="s">
        <v>35</v>
      </c>
      <c r="G7099" s="289">
        <f>SUBTOTAL(9,G7062:G7098)</f>
        <v>0</v>
      </c>
    </row>
    <row r="7101" spans="1:7" ht="24" customHeight="1" x14ac:dyDescent="0.2">
      <c r="A7101" s="269" t="s">
        <v>37</v>
      </c>
      <c r="B7101" s="270"/>
      <c r="C7101" s="270"/>
      <c r="D7101" s="270"/>
      <c r="E7101" s="270"/>
      <c r="F7101" s="270"/>
      <c r="G7101" s="271"/>
    </row>
    <row r="7102" spans="1:7" ht="24" customHeight="1" x14ac:dyDescent="0.2">
      <c r="A7102" s="272" t="s">
        <v>602</v>
      </c>
      <c r="B7102" s="90" t="str">
        <f>Comitente</f>
        <v>SUBSECRETARIA DE ARQUITECTURA</v>
      </c>
      <c r="C7102" s="86"/>
      <c r="D7102" s="91"/>
      <c r="E7102" s="91"/>
      <c r="F7102" s="92"/>
      <c r="G7102" s="273"/>
    </row>
    <row r="7103" spans="1:7" ht="24" customHeight="1" x14ac:dyDescent="0.2">
      <c r="A7103" s="272" t="s">
        <v>603</v>
      </c>
      <c r="B7103" s="90">
        <f>Contratista</f>
        <v>0</v>
      </c>
      <c r="C7103" s="87"/>
      <c r="D7103" s="87"/>
      <c r="E7103" s="87"/>
      <c r="F7103" s="93"/>
      <c r="G7103" s="274"/>
    </row>
    <row r="7104" spans="1:7" ht="24" customHeight="1" x14ac:dyDescent="0.2">
      <c r="A7104" s="272" t="s">
        <v>24</v>
      </c>
      <c r="B7104" s="90" t="str">
        <f>Obra</f>
        <v>ESCUELA SECUNDARIA ULLUM</v>
      </c>
      <c r="C7104" s="87"/>
      <c r="D7104" s="87"/>
      <c r="E7104" s="87"/>
      <c r="F7104" s="93" t="s">
        <v>38</v>
      </c>
      <c r="G7104" s="275">
        <f>Fecha_Base</f>
        <v>0</v>
      </c>
    </row>
    <row r="7105" spans="1:123" ht="24" customHeight="1" x14ac:dyDescent="0.2">
      <c r="A7105" s="276" t="s">
        <v>601</v>
      </c>
      <c r="B7105" s="88" t="str">
        <f>Ubicación</f>
        <v>ULLUM - SAN JUAN</v>
      </c>
      <c r="C7105" s="88"/>
      <c r="D7105" s="94"/>
      <c r="E7105" s="95"/>
      <c r="G7105" s="277"/>
    </row>
    <row r="7106" spans="1:123" ht="24" customHeight="1" x14ac:dyDescent="0.2">
      <c r="A7106" s="276" t="s">
        <v>39</v>
      </c>
      <c r="B7106" s="97">
        <f>IFERROR(VALUE(LEFT(B7107,FIND(".",B7107)-1)),"")</f>
        <v>12</v>
      </c>
      <c r="C7106" s="89" t="str">
        <f>IFERROR(VLOOKUP(B7106,Tabla_CyP,2,FALSE),"")</f>
        <v xml:space="preserve"> INSTALACIÓN SANITARIA</v>
      </c>
      <c r="E7106" s="95"/>
      <c r="G7106" s="277"/>
    </row>
    <row r="7107" spans="1:123" ht="24" customHeight="1" x14ac:dyDescent="0.2">
      <c r="A7107" s="276" t="s">
        <v>25</v>
      </c>
      <c r="B7107" s="98" t="str">
        <f>IFERROR(VLOOKUP(COUNTIF($A$1:A7107,"ANALISIS DE PRECIOS"),Tabla_NumeroItem,2,FALSE),"")</f>
        <v>12.1.3</v>
      </c>
      <c r="C7107" s="89" t="str">
        <f>IFERROR(VLOOKUP(B7107,Tabla_CyP,2,FALSE),"")</f>
        <v>Revoques de cámaras de inspección y receptáculos</v>
      </c>
      <c r="D7107" s="94"/>
      <c r="E7107" s="95"/>
      <c r="F7107" s="93" t="s">
        <v>26</v>
      </c>
      <c r="G7107" s="278" t="str">
        <f>IFERROR(VLOOKUP(B7107,Tabla_CyP,4,FALSE),"")</f>
        <v>m2</v>
      </c>
    </row>
    <row r="7108" spans="1:123" ht="24" customHeight="1" x14ac:dyDescent="0.2">
      <c r="A7108" s="276"/>
      <c r="B7108" s="88"/>
      <c r="D7108" s="94"/>
      <c r="E7108" s="95"/>
      <c r="G7108" s="277"/>
    </row>
    <row r="7109" spans="1:123" ht="24" customHeight="1" x14ac:dyDescent="0.2">
      <c r="A7109" s="331" t="s">
        <v>507</v>
      </c>
      <c r="B7109" s="332"/>
      <c r="C7109" s="333" t="s">
        <v>0</v>
      </c>
      <c r="D7109" s="333" t="s">
        <v>27</v>
      </c>
      <c r="E7109" s="335" t="s">
        <v>28</v>
      </c>
      <c r="F7109" s="337" t="s">
        <v>29</v>
      </c>
      <c r="G7109" s="337" t="s">
        <v>30</v>
      </c>
    </row>
    <row r="7110" spans="1:123" s="94" customFormat="1" ht="24" customHeight="1" x14ac:dyDescent="0.2">
      <c r="A7110" s="99" t="s">
        <v>508</v>
      </c>
      <c r="B7110" s="99" t="s">
        <v>509</v>
      </c>
      <c r="C7110" s="334"/>
      <c r="D7110" s="334"/>
      <c r="E7110" s="336"/>
      <c r="F7110" s="338"/>
      <c r="G7110" s="338"/>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
      <c r="A7111" s="279"/>
      <c r="B7111" s="100"/>
      <c r="C7111" s="138" t="s">
        <v>604</v>
      </c>
      <c r="D7111" s="101"/>
      <c r="E7111" s="102"/>
      <c r="F7111" s="103"/>
      <c r="G7111" s="280"/>
    </row>
    <row r="7112" spans="1:123" s="224" customFormat="1" ht="24" customHeight="1" x14ac:dyDescent="0.2">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
      <c r="A7126" s="282"/>
      <c r="D7126" s="94"/>
      <c r="E7126" s="95"/>
      <c r="F7126" s="268" t="s">
        <v>31</v>
      </c>
      <c r="G7126" s="283">
        <f>SUBTOTAL(9,G7112:G7125)</f>
        <v>0</v>
      </c>
    </row>
    <row r="7127" spans="1:7" ht="24" customHeight="1" x14ac:dyDescent="0.2">
      <c r="A7127" s="282"/>
      <c r="C7127" s="104" t="s">
        <v>605</v>
      </c>
      <c r="D7127" s="94"/>
      <c r="E7127" s="95"/>
      <c r="G7127" s="284"/>
    </row>
    <row r="7128" spans="1:7" s="224" customFormat="1" ht="24" customHeight="1" x14ac:dyDescent="0.2">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
      <c r="A7135" s="219" t="str">
        <f t="shared" si="2136"/>
        <v/>
      </c>
      <c r="B7135" s="217">
        <f t="shared" si="2137"/>
        <v>0</v>
      </c>
      <c r="C7135" s="218"/>
      <c r="D7135" s="219" t="str">
        <f t="shared" si="2138"/>
        <v/>
      </c>
      <c r="E7135" s="220"/>
      <c r="F7135" s="221">
        <f t="shared" si="2139"/>
        <v>0</v>
      </c>
      <c r="G7135" s="281">
        <f t="shared" si="2140"/>
        <v>0</v>
      </c>
    </row>
    <row r="7136" spans="1:7" ht="24" customHeight="1" x14ac:dyDescent="0.2">
      <c r="A7136" s="282"/>
      <c r="D7136" s="94"/>
      <c r="E7136" s="95"/>
      <c r="F7136" s="268" t="s">
        <v>32</v>
      </c>
      <c r="G7136" s="283">
        <f>SUBTOTAL(9,G7128:G7135)</f>
        <v>0</v>
      </c>
    </row>
    <row r="7137" spans="1:7" ht="24" customHeight="1" x14ac:dyDescent="0.2">
      <c r="A7137" s="282"/>
      <c r="C7137" s="104" t="s">
        <v>606</v>
      </c>
      <c r="D7137" s="94"/>
      <c r="E7137" s="95"/>
      <c r="G7137" s="284"/>
    </row>
    <row r="7138" spans="1:7" s="224" customFormat="1" ht="24" customHeight="1" x14ac:dyDescent="0.2">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
      <c r="A7147" s="285"/>
      <c r="B7147" s="94"/>
      <c r="D7147" s="94"/>
      <c r="E7147" s="95"/>
      <c r="F7147" s="268" t="s">
        <v>33</v>
      </c>
      <c r="G7147" s="283">
        <f>SUBTOTAL(9,G7138:G7146)</f>
        <v>0</v>
      </c>
    </row>
    <row r="7148" spans="1:7" ht="24" customHeight="1" x14ac:dyDescent="0.2">
      <c r="A7148" s="286"/>
      <c r="B7148" s="94"/>
      <c r="D7148" s="94"/>
      <c r="E7148" s="95"/>
      <c r="G7148" s="284"/>
    </row>
    <row r="7149" spans="1:7" ht="24" customHeight="1" x14ac:dyDescent="0.2">
      <c r="A7149" s="287" t="str">
        <f>B7107</f>
        <v>12.1.3</v>
      </c>
      <c r="B7149" s="288" t="str">
        <f>C7107</f>
        <v>Revoques de cámaras de inspección y receptáculos</v>
      </c>
      <c r="C7149" s="101"/>
      <c r="D7149" s="101" t="s">
        <v>34</v>
      </c>
      <c r="E7149" s="102"/>
      <c r="F7149" s="290" t="s">
        <v>35</v>
      </c>
      <c r="G7149" s="289">
        <f>SUBTOTAL(9,G7112:G7148)</f>
        <v>0</v>
      </c>
    </row>
    <row r="7151" spans="1:7" ht="24" customHeight="1" x14ac:dyDescent="0.2">
      <c r="A7151" s="269" t="s">
        <v>37</v>
      </c>
      <c r="B7151" s="270"/>
      <c r="C7151" s="270"/>
      <c r="D7151" s="270"/>
      <c r="E7151" s="270"/>
      <c r="F7151" s="270"/>
      <c r="G7151" s="271"/>
    </row>
    <row r="7152" spans="1:7" ht="24" customHeight="1" x14ac:dyDescent="0.2">
      <c r="A7152" s="272" t="s">
        <v>602</v>
      </c>
      <c r="B7152" s="90" t="str">
        <f>Comitente</f>
        <v>SUBSECRETARIA DE ARQUITECTURA</v>
      </c>
      <c r="C7152" s="86"/>
      <c r="D7152" s="91"/>
      <c r="E7152" s="91"/>
      <c r="F7152" s="92"/>
      <c r="G7152" s="273"/>
    </row>
    <row r="7153" spans="1:123" ht="24" customHeight="1" x14ac:dyDescent="0.2">
      <c r="A7153" s="272" t="s">
        <v>603</v>
      </c>
      <c r="B7153" s="90">
        <f>Contratista</f>
        <v>0</v>
      </c>
      <c r="C7153" s="87"/>
      <c r="D7153" s="87"/>
      <c r="E7153" s="87"/>
      <c r="F7153" s="93"/>
      <c r="G7153" s="274"/>
    </row>
    <row r="7154" spans="1:123" ht="24" customHeight="1" x14ac:dyDescent="0.2">
      <c r="A7154" s="272" t="s">
        <v>24</v>
      </c>
      <c r="B7154" s="90" t="str">
        <f>Obra</f>
        <v>ESCUELA SECUNDARIA ULLUM</v>
      </c>
      <c r="C7154" s="87"/>
      <c r="D7154" s="87"/>
      <c r="E7154" s="87"/>
      <c r="F7154" s="93" t="s">
        <v>38</v>
      </c>
      <c r="G7154" s="275">
        <f>Fecha_Base</f>
        <v>0</v>
      </c>
    </row>
    <row r="7155" spans="1:123" ht="24" customHeight="1" x14ac:dyDescent="0.2">
      <c r="A7155" s="276" t="s">
        <v>601</v>
      </c>
      <c r="B7155" s="88" t="str">
        <f>Ubicación</f>
        <v>ULLUM - SAN JUAN</v>
      </c>
      <c r="C7155" s="88"/>
      <c r="D7155" s="94"/>
      <c r="E7155" s="95"/>
      <c r="G7155" s="277"/>
    </row>
    <row r="7156" spans="1:123" ht="24" customHeight="1" x14ac:dyDescent="0.2">
      <c r="A7156" s="276" t="s">
        <v>39</v>
      </c>
      <c r="B7156" s="97">
        <f>IFERROR(VALUE(LEFT(B7157,FIND(".",B7157)-1)),"")</f>
        <v>12</v>
      </c>
      <c r="C7156" s="89" t="str">
        <f>IFERROR(VLOOKUP(B7156,Tabla_CyP,2,FALSE),"")</f>
        <v xml:space="preserve"> INSTALACIÓN SANITARIA</v>
      </c>
      <c r="E7156" s="95"/>
      <c r="G7156" s="277"/>
    </row>
    <row r="7157" spans="1:123" ht="24" customHeight="1" x14ac:dyDescent="0.2">
      <c r="A7157" s="276" t="s">
        <v>25</v>
      </c>
      <c r="B7157" s="98" t="str">
        <f>IFERROR(VLOOKUP(COUNTIF($A$1:A7157,"ANALISIS DE PRECIOS"),Tabla_NumeroItem,2,FALSE),"")</f>
        <v>12.1.4</v>
      </c>
      <c r="C7157" s="89" t="str">
        <f>IFERROR(VLOOKUP(B7157,Tabla_CyP,2,FALSE),"")</f>
        <v>Cámaras y receptáculos</v>
      </c>
      <c r="D7157" s="94"/>
      <c r="E7157" s="95"/>
      <c r="F7157" s="93" t="s">
        <v>26</v>
      </c>
      <c r="G7157" s="278" t="str">
        <f>IFERROR(VLOOKUP(B7157,Tabla_CyP,4,FALSE),"")</f>
        <v>Un</v>
      </c>
    </row>
    <row r="7158" spans="1:123" ht="24" customHeight="1" x14ac:dyDescent="0.2">
      <c r="A7158" s="276"/>
      <c r="B7158" s="88"/>
      <c r="D7158" s="94"/>
      <c r="E7158" s="95"/>
      <c r="G7158" s="277"/>
    </row>
    <row r="7159" spans="1:123" ht="24" customHeight="1" x14ac:dyDescent="0.2">
      <c r="A7159" s="331" t="s">
        <v>507</v>
      </c>
      <c r="B7159" s="332"/>
      <c r="C7159" s="333" t="s">
        <v>0</v>
      </c>
      <c r="D7159" s="333" t="s">
        <v>27</v>
      </c>
      <c r="E7159" s="335" t="s">
        <v>28</v>
      </c>
      <c r="F7159" s="337" t="s">
        <v>29</v>
      </c>
      <c r="G7159" s="337" t="s">
        <v>30</v>
      </c>
    </row>
    <row r="7160" spans="1:123" s="94" customFormat="1" ht="24" customHeight="1" x14ac:dyDescent="0.2">
      <c r="A7160" s="99" t="s">
        <v>508</v>
      </c>
      <c r="B7160" s="99" t="s">
        <v>509</v>
      </c>
      <c r="C7160" s="334"/>
      <c r="D7160" s="334"/>
      <c r="E7160" s="336"/>
      <c r="F7160" s="338"/>
      <c r="G7160" s="338"/>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
      <c r="A7161" s="279"/>
      <c r="B7161" s="100"/>
      <c r="C7161" s="138" t="s">
        <v>604</v>
      </c>
      <c r="D7161" s="101"/>
      <c r="E7161" s="102"/>
      <c r="F7161" s="103"/>
      <c r="G7161" s="280"/>
    </row>
    <row r="7162" spans="1:123" s="224" customFormat="1" ht="24" customHeight="1" x14ac:dyDescent="0.2">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
      <c r="A7176" s="282"/>
      <c r="D7176" s="94"/>
      <c r="E7176" s="95"/>
      <c r="F7176" s="268" t="s">
        <v>31</v>
      </c>
      <c r="G7176" s="283">
        <f>SUBTOTAL(9,G7162:G7175)</f>
        <v>0</v>
      </c>
    </row>
    <row r="7177" spans="1:7" ht="24" customHeight="1" x14ac:dyDescent="0.2">
      <c r="A7177" s="282"/>
      <c r="C7177" s="104" t="s">
        <v>605</v>
      </c>
      <c r="D7177" s="94"/>
      <c r="E7177" s="95"/>
      <c r="G7177" s="284"/>
    </row>
    <row r="7178" spans="1:7" s="224" customFormat="1" ht="24" customHeight="1" x14ac:dyDescent="0.2">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
      <c r="A7185" s="219" t="str">
        <f t="shared" si="2151"/>
        <v/>
      </c>
      <c r="B7185" s="217">
        <f t="shared" si="2152"/>
        <v>0</v>
      </c>
      <c r="C7185" s="218"/>
      <c r="D7185" s="219" t="str">
        <f t="shared" si="2153"/>
        <v/>
      </c>
      <c r="E7185" s="220"/>
      <c r="F7185" s="221">
        <f t="shared" si="2154"/>
        <v>0</v>
      </c>
      <c r="G7185" s="281">
        <f t="shared" si="2155"/>
        <v>0</v>
      </c>
    </row>
    <row r="7186" spans="1:7" ht="24" customHeight="1" x14ac:dyDescent="0.2">
      <c r="A7186" s="282"/>
      <c r="D7186" s="94"/>
      <c r="E7186" s="95"/>
      <c r="F7186" s="268" t="s">
        <v>32</v>
      </c>
      <c r="G7186" s="283">
        <f>SUBTOTAL(9,G7178:G7185)</f>
        <v>0</v>
      </c>
    </row>
    <row r="7187" spans="1:7" ht="24" customHeight="1" x14ac:dyDescent="0.2">
      <c r="A7187" s="282"/>
      <c r="C7187" s="104" t="s">
        <v>606</v>
      </c>
      <c r="D7187" s="94"/>
      <c r="E7187" s="95"/>
      <c r="G7187" s="284"/>
    </row>
    <row r="7188" spans="1:7" s="224" customFormat="1" ht="24" customHeight="1" x14ac:dyDescent="0.2">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
      <c r="A7197" s="285"/>
      <c r="B7197" s="94"/>
      <c r="D7197" s="94"/>
      <c r="E7197" s="95"/>
      <c r="F7197" s="268" t="s">
        <v>33</v>
      </c>
      <c r="G7197" s="283">
        <f>SUBTOTAL(9,G7188:G7196)</f>
        <v>0</v>
      </c>
    </row>
    <row r="7198" spans="1:7" ht="24" customHeight="1" x14ac:dyDescent="0.2">
      <c r="A7198" s="286"/>
      <c r="B7198" s="94"/>
      <c r="D7198" s="94"/>
      <c r="E7198" s="95"/>
      <c r="G7198" s="284"/>
    </row>
    <row r="7199" spans="1:7" ht="24" customHeight="1" x14ac:dyDescent="0.2">
      <c r="A7199" s="287" t="str">
        <f>B7157</f>
        <v>12.1.4</v>
      </c>
      <c r="B7199" s="288" t="str">
        <f>C7157</f>
        <v>Cámaras y receptáculos</v>
      </c>
      <c r="C7199" s="101"/>
      <c r="D7199" s="101" t="s">
        <v>34</v>
      </c>
      <c r="E7199" s="102"/>
      <c r="F7199" s="290" t="s">
        <v>35</v>
      </c>
      <c r="G7199" s="289">
        <f>SUBTOTAL(9,G7162:G7198)</f>
        <v>0</v>
      </c>
    </row>
    <row r="7201" spans="1:123" ht="24" customHeight="1" x14ac:dyDescent="0.2">
      <c r="A7201" s="269" t="s">
        <v>37</v>
      </c>
      <c r="B7201" s="270"/>
      <c r="C7201" s="270"/>
      <c r="D7201" s="270"/>
      <c r="E7201" s="270"/>
      <c r="F7201" s="270"/>
      <c r="G7201" s="271"/>
    </row>
    <row r="7202" spans="1:123" ht="24" customHeight="1" x14ac:dyDescent="0.2">
      <c r="A7202" s="272" t="s">
        <v>602</v>
      </c>
      <c r="B7202" s="90" t="str">
        <f>Comitente</f>
        <v>SUBSECRETARIA DE ARQUITECTURA</v>
      </c>
      <c r="C7202" s="86"/>
      <c r="D7202" s="91"/>
      <c r="E7202" s="91"/>
      <c r="F7202" s="92"/>
      <c r="G7202" s="273"/>
    </row>
    <row r="7203" spans="1:123" ht="24" customHeight="1" x14ac:dyDescent="0.2">
      <c r="A7203" s="272" t="s">
        <v>603</v>
      </c>
      <c r="B7203" s="90">
        <f>Contratista</f>
        <v>0</v>
      </c>
      <c r="C7203" s="87"/>
      <c r="D7203" s="87"/>
      <c r="E7203" s="87"/>
      <c r="F7203" s="93"/>
      <c r="G7203" s="274"/>
    </row>
    <row r="7204" spans="1:123" ht="24" customHeight="1" x14ac:dyDescent="0.2">
      <c r="A7204" s="272" t="s">
        <v>24</v>
      </c>
      <c r="B7204" s="90" t="str">
        <f>Obra</f>
        <v>ESCUELA SECUNDARIA ULLUM</v>
      </c>
      <c r="C7204" s="87"/>
      <c r="D7204" s="87"/>
      <c r="E7204" s="87"/>
      <c r="F7204" s="93" t="s">
        <v>38</v>
      </c>
      <c r="G7204" s="275">
        <f>Fecha_Base</f>
        <v>0</v>
      </c>
    </row>
    <row r="7205" spans="1:123" ht="24" customHeight="1" x14ac:dyDescent="0.2">
      <c r="A7205" s="276" t="s">
        <v>601</v>
      </c>
      <c r="B7205" s="88" t="str">
        <f>Ubicación</f>
        <v>ULLUM - SAN JUAN</v>
      </c>
      <c r="C7205" s="88"/>
      <c r="D7205" s="94"/>
      <c r="E7205" s="95"/>
      <c r="G7205" s="277"/>
    </row>
    <row r="7206" spans="1:123" ht="24" customHeight="1" x14ac:dyDescent="0.2">
      <c r="A7206" s="276" t="s">
        <v>39</v>
      </c>
      <c r="B7206" s="97">
        <f>IFERROR(VALUE(LEFT(B7207,FIND(".",B7207)-1)),"")</f>
        <v>12</v>
      </c>
      <c r="C7206" s="89" t="str">
        <f>IFERROR(VLOOKUP(B7206,Tabla_CyP,2,FALSE),"")</f>
        <v xml:space="preserve"> INSTALACIÓN SANITARIA</v>
      </c>
      <c r="E7206" s="95"/>
      <c r="G7206" s="277"/>
    </row>
    <row r="7207" spans="1:123" ht="24" customHeight="1" x14ac:dyDescent="0.2">
      <c r="A7207" s="276" t="s">
        <v>25</v>
      </c>
      <c r="B7207" s="98" t="str">
        <f>IFERROR(VLOOKUP(COUNTIF($A$1:A7207,"ANALISIS DE PRECIOS"),Tabla_NumeroItem,2,FALSE),"")</f>
        <v>12.1.5.1</v>
      </c>
      <c r="C7207" s="89" t="str">
        <f>IFERROR(VLOOKUP(B7207,Tabla_CyP,2,FALSE),"")</f>
        <v>Caño PVC Ø 110  (incluido caños de ventilacion y desague pluvial)</v>
      </c>
      <c r="D7207" s="94"/>
      <c r="E7207" s="95"/>
      <c r="F7207" s="93" t="s">
        <v>26</v>
      </c>
      <c r="G7207" s="278" t="str">
        <f>IFERROR(VLOOKUP(B7207,Tabla_CyP,4,FALSE),"")</f>
        <v>ml</v>
      </c>
    </row>
    <row r="7208" spans="1:123" ht="24" customHeight="1" x14ac:dyDescent="0.2">
      <c r="A7208" s="276"/>
      <c r="B7208" s="88"/>
      <c r="D7208" s="94"/>
      <c r="E7208" s="95"/>
      <c r="G7208" s="277"/>
    </row>
    <row r="7209" spans="1:123" ht="24" customHeight="1" x14ac:dyDescent="0.2">
      <c r="A7209" s="331" t="s">
        <v>507</v>
      </c>
      <c r="B7209" s="332"/>
      <c r="C7209" s="333" t="s">
        <v>0</v>
      </c>
      <c r="D7209" s="333" t="s">
        <v>27</v>
      </c>
      <c r="E7209" s="335" t="s">
        <v>28</v>
      </c>
      <c r="F7209" s="337" t="s">
        <v>29</v>
      </c>
      <c r="G7209" s="337" t="s">
        <v>30</v>
      </c>
    </row>
    <row r="7210" spans="1:123" s="94" customFormat="1" ht="24" customHeight="1" x14ac:dyDescent="0.2">
      <c r="A7210" s="99" t="s">
        <v>508</v>
      </c>
      <c r="B7210" s="99" t="s">
        <v>509</v>
      </c>
      <c r="C7210" s="334"/>
      <c r="D7210" s="334"/>
      <c r="E7210" s="336"/>
      <c r="F7210" s="338"/>
      <c r="G7210" s="338"/>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
      <c r="A7211" s="279"/>
      <c r="B7211" s="100"/>
      <c r="C7211" s="138" t="s">
        <v>604</v>
      </c>
      <c r="D7211" s="101"/>
      <c r="E7211" s="102"/>
      <c r="F7211" s="103"/>
      <c r="G7211" s="280"/>
    </row>
    <row r="7212" spans="1:123" s="224" customFormat="1" ht="24" customHeight="1" x14ac:dyDescent="0.2">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
      <c r="A7226" s="282"/>
      <c r="D7226" s="94"/>
      <c r="E7226" s="95"/>
      <c r="F7226" s="268" t="s">
        <v>31</v>
      </c>
      <c r="G7226" s="283">
        <f>SUBTOTAL(9,G7212:G7225)</f>
        <v>0</v>
      </c>
    </row>
    <row r="7227" spans="1:7" ht="24" customHeight="1" x14ac:dyDescent="0.2">
      <c r="A7227" s="282"/>
      <c r="C7227" s="104" t="s">
        <v>605</v>
      </c>
      <c r="D7227" s="94"/>
      <c r="E7227" s="95"/>
      <c r="G7227" s="284"/>
    </row>
    <row r="7228" spans="1:7" s="224" customFormat="1" ht="24" customHeight="1" x14ac:dyDescent="0.2">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
      <c r="A7235" s="219" t="str">
        <f t="shared" si="2166"/>
        <v/>
      </c>
      <c r="B7235" s="217">
        <f t="shared" si="2167"/>
        <v>0</v>
      </c>
      <c r="C7235" s="218"/>
      <c r="D7235" s="219" t="str">
        <f t="shared" si="2168"/>
        <v/>
      </c>
      <c r="E7235" s="220"/>
      <c r="F7235" s="221">
        <f t="shared" si="2169"/>
        <v>0</v>
      </c>
      <c r="G7235" s="281">
        <f t="shared" si="2170"/>
        <v>0</v>
      </c>
    </row>
    <row r="7236" spans="1:7" ht="24" customHeight="1" x14ac:dyDescent="0.2">
      <c r="A7236" s="282"/>
      <c r="D7236" s="94"/>
      <c r="E7236" s="95"/>
      <c r="F7236" s="268" t="s">
        <v>32</v>
      </c>
      <c r="G7236" s="283">
        <f>SUBTOTAL(9,G7228:G7235)</f>
        <v>0</v>
      </c>
    </row>
    <row r="7237" spans="1:7" ht="24" customHeight="1" x14ac:dyDescent="0.2">
      <c r="A7237" s="282"/>
      <c r="C7237" s="104" t="s">
        <v>606</v>
      </c>
      <c r="D7237" s="94"/>
      <c r="E7237" s="95"/>
      <c r="G7237" s="284"/>
    </row>
    <row r="7238" spans="1:7" s="224" customFormat="1" ht="24" customHeight="1" x14ac:dyDescent="0.2">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
      <c r="A7247" s="285"/>
      <c r="B7247" s="94"/>
      <c r="D7247" s="94"/>
      <c r="E7247" s="95"/>
      <c r="F7247" s="268" t="s">
        <v>33</v>
      </c>
      <c r="G7247" s="283">
        <f>SUBTOTAL(9,G7238:G7246)</f>
        <v>0</v>
      </c>
    </row>
    <row r="7248" spans="1:7" ht="24" customHeight="1" x14ac:dyDescent="0.2">
      <c r="A7248" s="286"/>
      <c r="B7248" s="94"/>
      <c r="D7248" s="94"/>
      <c r="E7248" s="95"/>
      <c r="G7248" s="284"/>
    </row>
    <row r="7249" spans="1:123" ht="24" customHeight="1" x14ac:dyDescent="0.2">
      <c r="A7249" s="287" t="str">
        <f>B7207</f>
        <v>12.1.5.1</v>
      </c>
      <c r="B7249" s="288" t="str">
        <f>C7207</f>
        <v>Caño PVC Ø 110  (incluido caños de ventilacion y desague pluvial)</v>
      </c>
      <c r="C7249" s="101"/>
      <c r="D7249" s="101" t="s">
        <v>34</v>
      </c>
      <c r="E7249" s="102"/>
      <c r="F7249" s="290" t="s">
        <v>35</v>
      </c>
      <c r="G7249" s="289">
        <f>SUBTOTAL(9,G7212:G7248)</f>
        <v>0</v>
      </c>
    </row>
    <row r="7251" spans="1:123" ht="24" customHeight="1" x14ac:dyDescent="0.2">
      <c r="A7251" s="269" t="s">
        <v>37</v>
      </c>
      <c r="B7251" s="270"/>
      <c r="C7251" s="270"/>
      <c r="D7251" s="270"/>
      <c r="E7251" s="270"/>
      <c r="F7251" s="270"/>
      <c r="G7251" s="271"/>
    </row>
    <row r="7252" spans="1:123" ht="24" customHeight="1" x14ac:dyDescent="0.2">
      <c r="A7252" s="272" t="s">
        <v>602</v>
      </c>
      <c r="B7252" s="90" t="str">
        <f>Comitente</f>
        <v>SUBSECRETARIA DE ARQUITECTURA</v>
      </c>
      <c r="C7252" s="86"/>
      <c r="D7252" s="91"/>
      <c r="E7252" s="91"/>
      <c r="F7252" s="92"/>
      <c r="G7252" s="273"/>
    </row>
    <row r="7253" spans="1:123" ht="24" customHeight="1" x14ac:dyDescent="0.2">
      <c r="A7253" s="272" t="s">
        <v>603</v>
      </c>
      <c r="B7253" s="90">
        <f>Contratista</f>
        <v>0</v>
      </c>
      <c r="C7253" s="87"/>
      <c r="D7253" s="87"/>
      <c r="E7253" s="87"/>
      <c r="F7253" s="93"/>
      <c r="G7253" s="274"/>
    </row>
    <row r="7254" spans="1:123" ht="24" customHeight="1" x14ac:dyDescent="0.2">
      <c r="A7254" s="272" t="s">
        <v>24</v>
      </c>
      <c r="B7254" s="90" t="str">
        <f>Obra</f>
        <v>ESCUELA SECUNDARIA ULLUM</v>
      </c>
      <c r="C7254" s="87"/>
      <c r="D7254" s="87"/>
      <c r="E7254" s="87"/>
      <c r="F7254" s="93" t="s">
        <v>38</v>
      </c>
      <c r="G7254" s="275">
        <f>Fecha_Base</f>
        <v>0</v>
      </c>
    </row>
    <row r="7255" spans="1:123" ht="24" customHeight="1" x14ac:dyDescent="0.2">
      <c r="A7255" s="276" t="s">
        <v>601</v>
      </c>
      <c r="B7255" s="88" t="str">
        <f>Ubicación</f>
        <v>ULLUM - SAN JUAN</v>
      </c>
      <c r="C7255" s="88"/>
      <c r="D7255" s="94"/>
      <c r="E7255" s="95"/>
      <c r="G7255" s="277"/>
    </row>
    <row r="7256" spans="1:123" ht="24" customHeight="1" x14ac:dyDescent="0.2">
      <c r="A7256" s="276" t="s">
        <v>39</v>
      </c>
      <c r="B7256" s="97">
        <f>IFERROR(VALUE(LEFT(B7257,FIND(".",B7257)-1)),"")</f>
        <v>12</v>
      </c>
      <c r="C7256" s="89" t="str">
        <f>IFERROR(VLOOKUP(B7256,Tabla_CyP,2,FALSE),"")</f>
        <v xml:space="preserve"> INSTALACIÓN SANITARIA</v>
      </c>
      <c r="E7256" s="95"/>
      <c r="G7256" s="277"/>
    </row>
    <row r="7257" spans="1:123" ht="24" customHeight="1" x14ac:dyDescent="0.2">
      <c r="A7257" s="276" t="s">
        <v>25</v>
      </c>
      <c r="B7257" s="98" t="str">
        <f>IFERROR(VLOOKUP(COUNTIF($A$1:A7257,"ANALISIS DE PRECIOS"),Tabla_NumeroItem,2,FALSE),"")</f>
        <v>12.1.5.2</v>
      </c>
      <c r="C7257" s="89" t="str">
        <f>IFERROR(VLOOKUP(B7257,Tabla_CyP,2,FALSE),"")</f>
        <v>Caño PVC Ø 63</v>
      </c>
      <c r="D7257" s="94"/>
      <c r="E7257" s="95"/>
      <c r="F7257" s="93" t="s">
        <v>26</v>
      </c>
      <c r="G7257" s="278" t="str">
        <f>IFERROR(VLOOKUP(B7257,Tabla_CyP,4,FALSE),"")</f>
        <v>ml</v>
      </c>
    </row>
    <row r="7258" spans="1:123" ht="24" customHeight="1" x14ac:dyDescent="0.2">
      <c r="A7258" s="276"/>
      <c r="B7258" s="88"/>
      <c r="D7258" s="94"/>
      <c r="E7258" s="95"/>
      <c r="G7258" s="277"/>
    </row>
    <row r="7259" spans="1:123" ht="24" customHeight="1" x14ac:dyDescent="0.2">
      <c r="A7259" s="331" t="s">
        <v>507</v>
      </c>
      <c r="B7259" s="332"/>
      <c r="C7259" s="333" t="s">
        <v>0</v>
      </c>
      <c r="D7259" s="333" t="s">
        <v>27</v>
      </c>
      <c r="E7259" s="335" t="s">
        <v>28</v>
      </c>
      <c r="F7259" s="337" t="s">
        <v>29</v>
      </c>
      <c r="G7259" s="337" t="s">
        <v>30</v>
      </c>
    </row>
    <row r="7260" spans="1:123" s="94" customFormat="1" ht="24" customHeight="1" x14ac:dyDescent="0.2">
      <c r="A7260" s="99" t="s">
        <v>508</v>
      </c>
      <c r="B7260" s="99" t="s">
        <v>509</v>
      </c>
      <c r="C7260" s="334"/>
      <c r="D7260" s="334"/>
      <c r="E7260" s="336"/>
      <c r="F7260" s="338"/>
      <c r="G7260" s="338"/>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
      <c r="A7261" s="279"/>
      <c r="B7261" s="100"/>
      <c r="C7261" s="138" t="s">
        <v>604</v>
      </c>
      <c r="D7261" s="101"/>
      <c r="E7261" s="102"/>
      <c r="F7261" s="103"/>
      <c r="G7261" s="280"/>
    </row>
    <row r="7262" spans="1:123" s="224" customFormat="1" ht="24" customHeight="1" x14ac:dyDescent="0.2">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
      <c r="A7276" s="282"/>
      <c r="D7276" s="94"/>
      <c r="E7276" s="95"/>
      <c r="F7276" s="268" t="s">
        <v>31</v>
      </c>
      <c r="G7276" s="283">
        <f>SUBTOTAL(9,G7262:G7275)</f>
        <v>0</v>
      </c>
    </row>
    <row r="7277" spans="1:7" ht="24" customHeight="1" x14ac:dyDescent="0.2">
      <c r="A7277" s="282"/>
      <c r="C7277" s="104" t="s">
        <v>605</v>
      </c>
      <c r="D7277" s="94"/>
      <c r="E7277" s="95"/>
      <c r="G7277" s="284"/>
    </row>
    <row r="7278" spans="1:7" s="224" customFormat="1" ht="24" customHeight="1" x14ac:dyDescent="0.2">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
      <c r="A7285" s="219" t="str">
        <f t="shared" si="2181"/>
        <v/>
      </c>
      <c r="B7285" s="217">
        <f t="shared" si="2182"/>
        <v>0</v>
      </c>
      <c r="C7285" s="218"/>
      <c r="D7285" s="219" t="str">
        <f t="shared" si="2183"/>
        <v/>
      </c>
      <c r="E7285" s="220"/>
      <c r="F7285" s="221">
        <f t="shared" si="2184"/>
        <v>0</v>
      </c>
      <c r="G7285" s="281">
        <f t="shared" si="2185"/>
        <v>0</v>
      </c>
    </row>
    <row r="7286" spans="1:7" ht="24" customHeight="1" x14ac:dyDescent="0.2">
      <c r="A7286" s="282"/>
      <c r="D7286" s="94"/>
      <c r="E7286" s="95"/>
      <c r="F7286" s="268" t="s">
        <v>32</v>
      </c>
      <c r="G7286" s="283">
        <f>SUBTOTAL(9,G7278:G7285)</f>
        <v>0</v>
      </c>
    </row>
    <row r="7287" spans="1:7" ht="24" customHeight="1" x14ac:dyDescent="0.2">
      <c r="A7287" s="282"/>
      <c r="C7287" s="104" t="s">
        <v>606</v>
      </c>
      <c r="D7287" s="94"/>
      <c r="E7287" s="95"/>
      <c r="G7287" s="284"/>
    </row>
    <row r="7288" spans="1:7" s="224" customFormat="1" ht="24" customHeight="1" x14ac:dyDescent="0.2">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
      <c r="A7297" s="285"/>
      <c r="B7297" s="94"/>
      <c r="D7297" s="94"/>
      <c r="E7297" s="95"/>
      <c r="F7297" s="268" t="s">
        <v>33</v>
      </c>
      <c r="G7297" s="283">
        <f>SUBTOTAL(9,G7288:G7296)</f>
        <v>0</v>
      </c>
    </row>
    <row r="7298" spans="1:123" ht="24" customHeight="1" x14ac:dyDescent="0.2">
      <c r="A7298" s="286"/>
      <c r="B7298" s="94"/>
      <c r="D7298" s="94"/>
      <c r="E7298" s="95"/>
      <c r="G7298" s="284"/>
    </row>
    <row r="7299" spans="1:123" ht="24" customHeight="1" x14ac:dyDescent="0.2">
      <c r="A7299" s="287" t="str">
        <f>B7257</f>
        <v>12.1.5.2</v>
      </c>
      <c r="B7299" s="288" t="str">
        <f>C7257</f>
        <v>Caño PVC Ø 63</v>
      </c>
      <c r="C7299" s="101"/>
      <c r="D7299" s="101" t="s">
        <v>34</v>
      </c>
      <c r="E7299" s="102"/>
      <c r="F7299" s="290" t="s">
        <v>35</v>
      </c>
      <c r="G7299" s="289">
        <f>SUBTOTAL(9,G7262:G7298)</f>
        <v>0</v>
      </c>
    </row>
    <row r="7301" spans="1:123" ht="24" customHeight="1" x14ac:dyDescent="0.2">
      <c r="A7301" s="269" t="s">
        <v>37</v>
      </c>
      <c r="B7301" s="270"/>
      <c r="C7301" s="270"/>
      <c r="D7301" s="270"/>
      <c r="E7301" s="270"/>
      <c r="F7301" s="270"/>
      <c r="G7301" s="271"/>
    </row>
    <row r="7302" spans="1:123" ht="24" customHeight="1" x14ac:dyDescent="0.2">
      <c r="A7302" s="272" t="s">
        <v>602</v>
      </c>
      <c r="B7302" s="90" t="str">
        <f>Comitente</f>
        <v>SUBSECRETARIA DE ARQUITECTURA</v>
      </c>
      <c r="C7302" s="86"/>
      <c r="D7302" s="91"/>
      <c r="E7302" s="91"/>
      <c r="F7302" s="92"/>
      <c r="G7302" s="273"/>
    </row>
    <row r="7303" spans="1:123" ht="24" customHeight="1" x14ac:dyDescent="0.2">
      <c r="A7303" s="272" t="s">
        <v>603</v>
      </c>
      <c r="B7303" s="90">
        <f>Contratista</f>
        <v>0</v>
      </c>
      <c r="C7303" s="87"/>
      <c r="D7303" s="87"/>
      <c r="E7303" s="87"/>
      <c r="F7303" s="93"/>
      <c r="G7303" s="274"/>
    </row>
    <row r="7304" spans="1:123" ht="24" customHeight="1" x14ac:dyDescent="0.2">
      <c r="A7304" s="272" t="s">
        <v>24</v>
      </c>
      <c r="B7304" s="90" t="str">
        <f>Obra</f>
        <v>ESCUELA SECUNDARIA ULLUM</v>
      </c>
      <c r="C7304" s="87"/>
      <c r="D7304" s="87"/>
      <c r="E7304" s="87"/>
      <c r="F7304" s="93" t="s">
        <v>38</v>
      </c>
      <c r="G7304" s="275">
        <f>Fecha_Base</f>
        <v>0</v>
      </c>
    </row>
    <row r="7305" spans="1:123" ht="24" customHeight="1" x14ac:dyDescent="0.2">
      <c r="A7305" s="276" t="s">
        <v>601</v>
      </c>
      <c r="B7305" s="88" t="str">
        <f>Ubicación</f>
        <v>ULLUM - SAN JUAN</v>
      </c>
      <c r="C7305" s="88"/>
      <c r="D7305" s="94"/>
      <c r="E7305" s="95"/>
      <c r="G7305" s="277"/>
    </row>
    <row r="7306" spans="1:123" ht="24" customHeight="1" x14ac:dyDescent="0.2">
      <c r="A7306" s="276" t="s">
        <v>39</v>
      </c>
      <c r="B7306" s="97">
        <f>IFERROR(VALUE(LEFT(B7307,FIND(".",B7307)-1)),"")</f>
        <v>12</v>
      </c>
      <c r="C7306" s="89" t="str">
        <f>IFERROR(VLOOKUP(B7306,Tabla_CyP,2,FALSE),"")</f>
        <v xml:space="preserve"> INSTALACIÓN SANITARIA</v>
      </c>
      <c r="E7306" s="95"/>
      <c r="G7306" s="277"/>
    </row>
    <row r="7307" spans="1:123" ht="24" customHeight="1" x14ac:dyDescent="0.2">
      <c r="A7307" s="276" t="s">
        <v>25</v>
      </c>
      <c r="B7307" s="98" t="str">
        <f>IFERROR(VLOOKUP(COUNTIF($A$1:A7307,"ANALISIS DE PRECIOS"),Tabla_NumeroItem,2,FALSE),"")</f>
        <v>12.1.5.3</v>
      </c>
      <c r="C7307" s="89" t="str">
        <f>IFERROR(VLOOKUP(B7307,Tabla_CyP,2,FALSE),"")</f>
        <v>Caño PVC Ø 40</v>
      </c>
      <c r="D7307" s="94"/>
      <c r="E7307" s="95"/>
      <c r="F7307" s="93" t="s">
        <v>26</v>
      </c>
      <c r="G7307" s="278" t="str">
        <f>IFERROR(VLOOKUP(B7307,Tabla_CyP,4,FALSE),"")</f>
        <v>ml</v>
      </c>
    </row>
    <row r="7308" spans="1:123" ht="24" customHeight="1" x14ac:dyDescent="0.2">
      <c r="A7308" s="276"/>
      <c r="B7308" s="88"/>
      <c r="D7308" s="94"/>
      <c r="E7308" s="95"/>
      <c r="G7308" s="277"/>
    </row>
    <row r="7309" spans="1:123" ht="24" customHeight="1" x14ac:dyDescent="0.2">
      <c r="A7309" s="331" t="s">
        <v>507</v>
      </c>
      <c r="B7309" s="332"/>
      <c r="C7309" s="333" t="s">
        <v>0</v>
      </c>
      <c r="D7309" s="333" t="s">
        <v>27</v>
      </c>
      <c r="E7309" s="335" t="s">
        <v>28</v>
      </c>
      <c r="F7309" s="337" t="s">
        <v>29</v>
      </c>
      <c r="G7309" s="337" t="s">
        <v>30</v>
      </c>
    </row>
    <row r="7310" spans="1:123" s="94" customFormat="1" ht="24" customHeight="1" x14ac:dyDescent="0.2">
      <c r="A7310" s="99" t="s">
        <v>508</v>
      </c>
      <c r="B7310" s="99" t="s">
        <v>509</v>
      </c>
      <c r="C7310" s="334"/>
      <c r="D7310" s="334"/>
      <c r="E7310" s="336"/>
      <c r="F7310" s="338"/>
      <c r="G7310" s="338"/>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
      <c r="A7311" s="279"/>
      <c r="B7311" s="100"/>
      <c r="C7311" s="138" t="s">
        <v>604</v>
      </c>
      <c r="D7311" s="101"/>
      <c r="E7311" s="102"/>
      <c r="F7311" s="103"/>
      <c r="G7311" s="280"/>
    </row>
    <row r="7312" spans="1:123" s="224" customFormat="1" ht="24" customHeight="1" x14ac:dyDescent="0.2">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
      <c r="A7326" s="282"/>
      <c r="D7326" s="94"/>
      <c r="E7326" s="95"/>
      <c r="F7326" s="268" t="s">
        <v>31</v>
      </c>
      <c r="G7326" s="283">
        <f>SUBTOTAL(9,G7312:G7325)</f>
        <v>0</v>
      </c>
    </row>
    <row r="7327" spans="1:7" ht="24" customHeight="1" x14ac:dyDescent="0.2">
      <c r="A7327" s="282"/>
      <c r="C7327" s="104" t="s">
        <v>605</v>
      </c>
      <c r="D7327" s="94"/>
      <c r="E7327" s="95"/>
      <c r="G7327" s="284"/>
    </row>
    <row r="7328" spans="1:7" s="224" customFormat="1" ht="24" customHeight="1" x14ac:dyDescent="0.2">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
      <c r="A7335" s="219" t="str">
        <f t="shared" si="2196"/>
        <v/>
      </c>
      <c r="B7335" s="217">
        <f t="shared" si="2197"/>
        <v>0</v>
      </c>
      <c r="C7335" s="218"/>
      <c r="D7335" s="219" t="str">
        <f t="shared" si="2198"/>
        <v/>
      </c>
      <c r="E7335" s="220"/>
      <c r="F7335" s="221">
        <f t="shared" si="2199"/>
        <v>0</v>
      </c>
      <c r="G7335" s="281">
        <f t="shared" si="2200"/>
        <v>0</v>
      </c>
    </row>
    <row r="7336" spans="1:7" ht="24" customHeight="1" x14ac:dyDescent="0.2">
      <c r="A7336" s="282"/>
      <c r="D7336" s="94"/>
      <c r="E7336" s="95"/>
      <c r="F7336" s="268" t="s">
        <v>32</v>
      </c>
      <c r="G7336" s="283">
        <f>SUBTOTAL(9,G7328:G7335)</f>
        <v>0</v>
      </c>
    </row>
    <row r="7337" spans="1:7" ht="24" customHeight="1" x14ac:dyDescent="0.2">
      <c r="A7337" s="282"/>
      <c r="C7337" s="104" t="s">
        <v>606</v>
      </c>
      <c r="D7337" s="94"/>
      <c r="E7337" s="95"/>
      <c r="G7337" s="284"/>
    </row>
    <row r="7338" spans="1:7" s="224" customFormat="1" ht="24" customHeight="1" x14ac:dyDescent="0.2">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
      <c r="A7347" s="285"/>
      <c r="B7347" s="94"/>
      <c r="D7347" s="94"/>
      <c r="E7347" s="95"/>
      <c r="F7347" s="268" t="s">
        <v>33</v>
      </c>
      <c r="G7347" s="283">
        <f>SUBTOTAL(9,G7338:G7346)</f>
        <v>0</v>
      </c>
    </row>
    <row r="7348" spans="1:123" ht="24" customHeight="1" x14ac:dyDescent="0.2">
      <c r="A7348" s="286"/>
      <c r="B7348" s="94"/>
      <c r="D7348" s="94"/>
      <c r="E7348" s="95"/>
      <c r="G7348" s="284"/>
    </row>
    <row r="7349" spans="1:123" ht="24" customHeight="1" x14ac:dyDescent="0.2">
      <c r="A7349" s="287" t="str">
        <f>B7307</f>
        <v>12.1.5.3</v>
      </c>
      <c r="B7349" s="288" t="str">
        <f>C7307</f>
        <v>Caño PVC Ø 40</v>
      </c>
      <c r="C7349" s="101"/>
      <c r="D7349" s="101" t="s">
        <v>34</v>
      </c>
      <c r="E7349" s="102"/>
      <c r="F7349" s="290" t="s">
        <v>35</v>
      </c>
      <c r="G7349" s="289">
        <f>SUBTOTAL(9,G7312:G7348)</f>
        <v>0</v>
      </c>
    </row>
    <row r="7351" spans="1:123" ht="24" customHeight="1" x14ac:dyDescent="0.2">
      <c r="A7351" s="269" t="s">
        <v>37</v>
      </c>
      <c r="B7351" s="270"/>
      <c r="C7351" s="270"/>
      <c r="D7351" s="270"/>
      <c r="E7351" s="270"/>
      <c r="F7351" s="270"/>
      <c r="G7351" s="271"/>
    </row>
    <row r="7352" spans="1:123" ht="24" customHeight="1" x14ac:dyDescent="0.2">
      <c r="A7352" s="272" t="s">
        <v>602</v>
      </c>
      <c r="B7352" s="90" t="str">
        <f>Comitente</f>
        <v>SUBSECRETARIA DE ARQUITECTURA</v>
      </c>
      <c r="C7352" s="86"/>
      <c r="D7352" s="91"/>
      <c r="E7352" s="91"/>
      <c r="F7352" s="92"/>
      <c r="G7352" s="273"/>
    </row>
    <row r="7353" spans="1:123" ht="24" customHeight="1" x14ac:dyDescent="0.2">
      <c r="A7353" s="272" t="s">
        <v>603</v>
      </c>
      <c r="B7353" s="90">
        <f>Contratista</f>
        <v>0</v>
      </c>
      <c r="C7353" s="87"/>
      <c r="D7353" s="87"/>
      <c r="E7353" s="87"/>
      <c r="F7353" s="93"/>
      <c r="G7353" s="274"/>
    </row>
    <row r="7354" spans="1:123" ht="24" customHeight="1" x14ac:dyDescent="0.2">
      <c r="A7354" s="272" t="s">
        <v>24</v>
      </c>
      <c r="B7354" s="90" t="str">
        <f>Obra</f>
        <v>ESCUELA SECUNDARIA ULLUM</v>
      </c>
      <c r="C7354" s="87"/>
      <c r="D7354" s="87"/>
      <c r="E7354" s="87"/>
      <c r="F7354" s="93" t="s">
        <v>38</v>
      </c>
      <c r="G7354" s="275">
        <f>Fecha_Base</f>
        <v>0</v>
      </c>
    </row>
    <row r="7355" spans="1:123" ht="24" customHeight="1" x14ac:dyDescent="0.2">
      <c r="A7355" s="276" t="s">
        <v>601</v>
      </c>
      <c r="B7355" s="88" t="str">
        <f>Ubicación</f>
        <v>ULLUM - SAN JUAN</v>
      </c>
      <c r="C7355" s="88"/>
      <c r="D7355" s="94"/>
      <c r="E7355" s="95"/>
      <c r="G7355" s="277"/>
    </row>
    <row r="7356" spans="1:123" ht="24" customHeight="1" x14ac:dyDescent="0.2">
      <c r="A7356" s="276" t="s">
        <v>39</v>
      </c>
      <c r="B7356" s="97">
        <f>IFERROR(VALUE(LEFT(B7357,FIND(".",B7357)-1)),"")</f>
        <v>12</v>
      </c>
      <c r="C7356" s="89" t="str">
        <f>IFERROR(VLOOKUP(B7356,Tabla_CyP,2,FALSE),"")</f>
        <v xml:space="preserve"> INSTALACIÓN SANITARIA</v>
      </c>
      <c r="E7356" s="95"/>
      <c r="G7356" s="277"/>
    </row>
    <row r="7357" spans="1:123" ht="24" customHeight="1" x14ac:dyDescent="0.2">
      <c r="A7357" s="276" t="s">
        <v>25</v>
      </c>
      <c r="B7357" s="98" t="str">
        <f>IFERROR(VLOOKUP(COUNTIF($A$1:A7357,"ANALISIS DE PRECIOS"),Tabla_NumeroItem,2,FALSE),"")</f>
        <v>12.1.5.4</v>
      </c>
      <c r="C7357" s="89" t="str">
        <f>IFERROR(VLOOKUP(B7357,Tabla_CyP,2,FALSE),"")</f>
        <v>Bocas de Acceso</v>
      </c>
      <c r="D7357" s="94"/>
      <c r="E7357" s="95"/>
      <c r="F7357" s="93" t="s">
        <v>26</v>
      </c>
      <c r="G7357" s="278" t="str">
        <f>IFERROR(VLOOKUP(B7357,Tabla_CyP,4,FALSE),"")</f>
        <v>Un</v>
      </c>
    </row>
    <row r="7358" spans="1:123" ht="24" customHeight="1" x14ac:dyDescent="0.2">
      <c r="A7358" s="276"/>
      <c r="B7358" s="88"/>
      <c r="D7358" s="94"/>
      <c r="E7358" s="95"/>
      <c r="G7358" s="277"/>
    </row>
    <row r="7359" spans="1:123" ht="24" customHeight="1" x14ac:dyDescent="0.2">
      <c r="A7359" s="331" t="s">
        <v>507</v>
      </c>
      <c r="B7359" s="332"/>
      <c r="C7359" s="333" t="s">
        <v>0</v>
      </c>
      <c r="D7359" s="333" t="s">
        <v>27</v>
      </c>
      <c r="E7359" s="335" t="s">
        <v>28</v>
      </c>
      <c r="F7359" s="337" t="s">
        <v>29</v>
      </c>
      <c r="G7359" s="337" t="s">
        <v>30</v>
      </c>
    </row>
    <row r="7360" spans="1:123" s="94" customFormat="1" ht="24" customHeight="1" x14ac:dyDescent="0.2">
      <c r="A7360" s="99" t="s">
        <v>508</v>
      </c>
      <c r="B7360" s="99" t="s">
        <v>509</v>
      </c>
      <c r="C7360" s="334"/>
      <c r="D7360" s="334"/>
      <c r="E7360" s="336"/>
      <c r="F7360" s="338"/>
      <c r="G7360" s="338"/>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
      <c r="A7361" s="279"/>
      <c r="B7361" s="100"/>
      <c r="C7361" s="138" t="s">
        <v>604</v>
      </c>
      <c r="D7361" s="101"/>
      <c r="E7361" s="102"/>
      <c r="F7361" s="103"/>
      <c r="G7361" s="280"/>
    </row>
    <row r="7362" spans="1:7" s="224" customFormat="1" ht="24" customHeight="1" x14ac:dyDescent="0.2">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
      <c r="A7376" s="282"/>
      <c r="D7376" s="94"/>
      <c r="E7376" s="95"/>
      <c r="F7376" s="268" t="s">
        <v>31</v>
      </c>
      <c r="G7376" s="283">
        <f>SUBTOTAL(9,G7362:G7375)</f>
        <v>0</v>
      </c>
    </row>
    <row r="7377" spans="1:7" ht="24" customHeight="1" x14ac:dyDescent="0.2">
      <c r="A7377" s="282"/>
      <c r="C7377" s="104" t="s">
        <v>605</v>
      </c>
      <c r="D7377" s="94"/>
      <c r="E7377" s="95"/>
      <c r="G7377" s="284"/>
    </row>
    <row r="7378" spans="1:7" s="224" customFormat="1" ht="24" customHeight="1" x14ac:dyDescent="0.2">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
      <c r="A7385" s="219" t="str">
        <f t="shared" si="2211"/>
        <v/>
      </c>
      <c r="B7385" s="217">
        <f t="shared" si="2212"/>
        <v>0</v>
      </c>
      <c r="C7385" s="218"/>
      <c r="D7385" s="219" t="str">
        <f t="shared" si="2213"/>
        <v/>
      </c>
      <c r="E7385" s="220"/>
      <c r="F7385" s="221">
        <f t="shared" si="2214"/>
        <v>0</v>
      </c>
      <c r="G7385" s="281">
        <f t="shared" si="2215"/>
        <v>0</v>
      </c>
    </row>
    <row r="7386" spans="1:7" ht="24" customHeight="1" x14ac:dyDescent="0.2">
      <c r="A7386" s="282"/>
      <c r="D7386" s="94"/>
      <c r="E7386" s="95"/>
      <c r="F7386" s="268" t="s">
        <v>32</v>
      </c>
      <c r="G7386" s="283">
        <f>SUBTOTAL(9,G7378:G7385)</f>
        <v>0</v>
      </c>
    </row>
    <row r="7387" spans="1:7" ht="24" customHeight="1" x14ac:dyDescent="0.2">
      <c r="A7387" s="282"/>
      <c r="C7387" s="104" t="s">
        <v>606</v>
      </c>
      <c r="D7387" s="94"/>
      <c r="E7387" s="95"/>
      <c r="G7387" s="284"/>
    </row>
    <row r="7388" spans="1:7" s="224" customFormat="1" ht="24" customHeight="1" x14ac:dyDescent="0.2">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
      <c r="A7397" s="285"/>
      <c r="B7397" s="94"/>
      <c r="D7397" s="94"/>
      <c r="E7397" s="95"/>
      <c r="F7397" s="268" t="s">
        <v>33</v>
      </c>
      <c r="G7397" s="283">
        <f>SUBTOTAL(9,G7388:G7396)</f>
        <v>0</v>
      </c>
    </row>
    <row r="7398" spans="1:7" ht="24" customHeight="1" x14ac:dyDescent="0.2">
      <c r="A7398" s="286"/>
      <c r="B7398" s="94"/>
      <c r="D7398" s="94"/>
      <c r="E7398" s="95"/>
      <c r="G7398" s="284"/>
    </row>
    <row r="7399" spans="1:7" ht="24" customHeight="1" x14ac:dyDescent="0.2">
      <c r="A7399" s="287" t="str">
        <f>B7357</f>
        <v>12.1.5.4</v>
      </c>
      <c r="B7399" s="288" t="str">
        <f>C7357</f>
        <v>Bocas de Acceso</v>
      </c>
      <c r="C7399" s="101"/>
      <c r="D7399" s="101" t="s">
        <v>34</v>
      </c>
      <c r="E7399" s="102"/>
      <c r="F7399" s="290" t="s">
        <v>35</v>
      </c>
      <c r="G7399" s="289">
        <f>SUBTOTAL(9,G7362:G7398)</f>
        <v>0</v>
      </c>
    </row>
    <row r="7401" spans="1:7" ht="24" customHeight="1" x14ac:dyDescent="0.2">
      <c r="A7401" s="269" t="s">
        <v>37</v>
      </c>
      <c r="B7401" s="270"/>
      <c r="C7401" s="270"/>
      <c r="D7401" s="270"/>
      <c r="E7401" s="270"/>
      <c r="F7401" s="270"/>
      <c r="G7401" s="271"/>
    </row>
    <row r="7402" spans="1:7" ht="24" customHeight="1" x14ac:dyDescent="0.2">
      <c r="A7402" s="272" t="s">
        <v>602</v>
      </c>
      <c r="B7402" s="90" t="str">
        <f>Comitente</f>
        <v>SUBSECRETARIA DE ARQUITECTURA</v>
      </c>
      <c r="C7402" s="86"/>
      <c r="D7402" s="91"/>
      <c r="E7402" s="91"/>
      <c r="F7402" s="92"/>
      <c r="G7402" s="273"/>
    </row>
    <row r="7403" spans="1:7" ht="24" customHeight="1" x14ac:dyDescent="0.2">
      <c r="A7403" s="272" t="s">
        <v>603</v>
      </c>
      <c r="B7403" s="90">
        <f>Contratista</f>
        <v>0</v>
      </c>
      <c r="C7403" s="87"/>
      <c r="D7403" s="87"/>
      <c r="E7403" s="87"/>
      <c r="F7403" s="93"/>
      <c r="G7403" s="274"/>
    </row>
    <row r="7404" spans="1:7" ht="24" customHeight="1" x14ac:dyDescent="0.2">
      <c r="A7404" s="272" t="s">
        <v>24</v>
      </c>
      <c r="B7404" s="90" t="str">
        <f>Obra</f>
        <v>ESCUELA SECUNDARIA ULLUM</v>
      </c>
      <c r="C7404" s="87"/>
      <c r="D7404" s="87"/>
      <c r="E7404" s="87"/>
      <c r="F7404" s="93" t="s">
        <v>38</v>
      </c>
      <c r="G7404" s="275">
        <f>Fecha_Base</f>
        <v>0</v>
      </c>
    </row>
    <row r="7405" spans="1:7" ht="24" customHeight="1" x14ac:dyDescent="0.2">
      <c r="A7405" s="276" t="s">
        <v>601</v>
      </c>
      <c r="B7405" s="88" t="str">
        <f>Ubicación</f>
        <v>ULLUM - SAN JUAN</v>
      </c>
      <c r="C7405" s="88"/>
      <c r="D7405" s="94"/>
      <c r="E7405" s="95"/>
      <c r="G7405" s="277"/>
    </row>
    <row r="7406" spans="1:7" ht="24" customHeight="1" x14ac:dyDescent="0.2">
      <c r="A7406" s="276" t="s">
        <v>39</v>
      </c>
      <c r="B7406" s="97">
        <f>IFERROR(VALUE(LEFT(B7407,FIND(".",B7407)-1)),"")</f>
        <v>12</v>
      </c>
      <c r="C7406" s="89" t="str">
        <f>IFERROR(VLOOKUP(B7406,Tabla_CyP,2,FALSE),"")</f>
        <v xml:space="preserve"> INSTALACIÓN SANITARIA</v>
      </c>
      <c r="E7406" s="95"/>
      <c r="G7406" s="277"/>
    </row>
    <row r="7407" spans="1:7" ht="24" customHeight="1" x14ac:dyDescent="0.2">
      <c r="A7407" s="276" t="s">
        <v>25</v>
      </c>
      <c r="B7407" s="98" t="str">
        <f>IFERROR(VLOOKUP(COUNTIF($A$1:A7407,"ANALISIS DE PRECIOS"),Tabla_NumeroItem,2,FALSE),"")</f>
        <v>12.1.5.5</v>
      </c>
      <c r="C7407" s="89" t="str">
        <f>IFERROR(VLOOKUP(B7407,Tabla_CyP,2,FALSE),"")</f>
        <v>Bocas de Inspección</v>
      </c>
      <c r="D7407" s="94"/>
      <c r="E7407" s="95"/>
      <c r="F7407" s="93" t="s">
        <v>26</v>
      </c>
      <c r="G7407" s="278" t="str">
        <f>IFERROR(VLOOKUP(B7407,Tabla_CyP,4,FALSE),"")</f>
        <v>Un</v>
      </c>
    </row>
    <row r="7408" spans="1:7" ht="24" customHeight="1" x14ac:dyDescent="0.2">
      <c r="A7408" s="276"/>
      <c r="B7408" s="88"/>
      <c r="D7408" s="94"/>
      <c r="E7408" s="95"/>
      <c r="G7408" s="277"/>
    </row>
    <row r="7409" spans="1:123" ht="24" customHeight="1" x14ac:dyDescent="0.2">
      <c r="A7409" s="331" t="s">
        <v>507</v>
      </c>
      <c r="B7409" s="332"/>
      <c r="C7409" s="333" t="s">
        <v>0</v>
      </c>
      <c r="D7409" s="333" t="s">
        <v>27</v>
      </c>
      <c r="E7409" s="335" t="s">
        <v>28</v>
      </c>
      <c r="F7409" s="337" t="s">
        <v>29</v>
      </c>
      <c r="G7409" s="337" t="s">
        <v>30</v>
      </c>
    </row>
    <row r="7410" spans="1:123" s="94" customFormat="1" ht="24" customHeight="1" x14ac:dyDescent="0.2">
      <c r="A7410" s="99" t="s">
        <v>508</v>
      </c>
      <c r="B7410" s="99" t="s">
        <v>509</v>
      </c>
      <c r="C7410" s="334"/>
      <c r="D7410" s="334"/>
      <c r="E7410" s="336"/>
      <c r="F7410" s="338"/>
      <c r="G7410" s="338"/>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
      <c r="A7411" s="279"/>
      <c r="B7411" s="100"/>
      <c r="C7411" s="138" t="s">
        <v>604</v>
      </c>
      <c r="D7411" s="101"/>
      <c r="E7411" s="102"/>
      <c r="F7411" s="103"/>
      <c r="G7411" s="280"/>
    </row>
    <row r="7412" spans="1:123" s="224" customFormat="1" ht="24" customHeight="1" x14ac:dyDescent="0.2">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
      <c r="A7426" s="282"/>
      <c r="D7426" s="94"/>
      <c r="E7426" s="95"/>
      <c r="F7426" s="268" t="s">
        <v>31</v>
      </c>
      <c r="G7426" s="283">
        <f>SUBTOTAL(9,G7412:G7425)</f>
        <v>0</v>
      </c>
    </row>
    <row r="7427" spans="1:7" ht="24" customHeight="1" x14ac:dyDescent="0.2">
      <c r="A7427" s="282"/>
      <c r="C7427" s="104" t="s">
        <v>605</v>
      </c>
      <c r="D7427" s="94"/>
      <c r="E7427" s="95"/>
      <c r="G7427" s="284"/>
    </row>
    <row r="7428" spans="1:7" s="224" customFormat="1" ht="24" customHeight="1" x14ac:dyDescent="0.2">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
      <c r="A7435" s="219" t="str">
        <f t="shared" si="2226"/>
        <v/>
      </c>
      <c r="B7435" s="217">
        <f t="shared" si="2227"/>
        <v>0</v>
      </c>
      <c r="C7435" s="218"/>
      <c r="D7435" s="219" t="str">
        <f t="shared" si="2228"/>
        <v/>
      </c>
      <c r="E7435" s="220"/>
      <c r="F7435" s="221">
        <f t="shared" si="2229"/>
        <v>0</v>
      </c>
      <c r="G7435" s="281">
        <f t="shared" si="2230"/>
        <v>0</v>
      </c>
    </row>
    <row r="7436" spans="1:7" ht="24" customHeight="1" x14ac:dyDescent="0.2">
      <c r="A7436" s="282"/>
      <c r="D7436" s="94"/>
      <c r="E7436" s="95"/>
      <c r="F7436" s="268" t="s">
        <v>32</v>
      </c>
      <c r="G7436" s="283">
        <f>SUBTOTAL(9,G7428:G7435)</f>
        <v>0</v>
      </c>
    </row>
    <row r="7437" spans="1:7" ht="24" customHeight="1" x14ac:dyDescent="0.2">
      <c r="A7437" s="282"/>
      <c r="C7437" s="104" t="s">
        <v>606</v>
      </c>
      <c r="D7437" s="94"/>
      <c r="E7437" s="95"/>
      <c r="G7437" s="284"/>
    </row>
    <row r="7438" spans="1:7" s="224" customFormat="1" ht="24" customHeight="1" x14ac:dyDescent="0.2">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
      <c r="A7447" s="285"/>
      <c r="B7447" s="94"/>
      <c r="D7447" s="94"/>
      <c r="E7447" s="95"/>
      <c r="F7447" s="268" t="s">
        <v>33</v>
      </c>
      <c r="G7447" s="283">
        <f>SUBTOTAL(9,G7438:G7446)</f>
        <v>0</v>
      </c>
    </row>
    <row r="7448" spans="1:7" ht="24" customHeight="1" x14ac:dyDescent="0.2">
      <c r="A7448" s="286"/>
      <c r="B7448" s="94"/>
      <c r="D7448" s="94"/>
      <c r="E7448" s="95"/>
      <c r="G7448" s="284"/>
    </row>
    <row r="7449" spans="1:7" ht="24" customHeight="1" x14ac:dyDescent="0.2">
      <c r="A7449" s="287" t="str">
        <f>B7407</f>
        <v>12.1.5.5</v>
      </c>
      <c r="B7449" s="288" t="str">
        <f>C7407</f>
        <v>Bocas de Inspección</v>
      </c>
      <c r="C7449" s="101"/>
      <c r="D7449" s="101" t="s">
        <v>34</v>
      </c>
      <c r="E7449" s="102"/>
      <c r="F7449" s="290" t="s">
        <v>35</v>
      </c>
      <c r="G7449" s="289">
        <f>SUBTOTAL(9,G7412:G7448)</f>
        <v>0</v>
      </c>
    </row>
    <row r="7451" spans="1:7" ht="24" customHeight="1" x14ac:dyDescent="0.2">
      <c r="A7451" s="269" t="s">
        <v>37</v>
      </c>
      <c r="B7451" s="270"/>
      <c r="C7451" s="270"/>
      <c r="D7451" s="270"/>
      <c r="E7451" s="270"/>
      <c r="F7451" s="270"/>
      <c r="G7451" s="271"/>
    </row>
    <row r="7452" spans="1:7" ht="24" customHeight="1" x14ac:dyDescent="0.2">
      <c r="A7452" s="272" t="s">
        <v>602</v>
      </c>
      <c r="B7452" s="90" t="str">
        <f>Comitente</f>
        <v>SUBSECRETARIA DE ARQUITECTURA</v>
      </c>
      <c r="C7452" s="86"/>
      <c r="D7452" s="91"/>
      <c r="E7452" s="91"/>
      <c r="F7452" s="92"/>
      <c r="G7452" s="273"/>
    </row>
    <row r="7453" spans="1:7" ht="24" customHeight="1" x14ac:dyDescent="0.2">
      <c r="A7453" s="272" t="s">
        <v>603</v>
      </c>
      <c r="B7453" s="90">
        <f>Contratista</f>
        <v>0</v>
      </c>
      <c r="C7453" s="87"/>
      <c r="D7453" s="87"/>
      <c r="E7453" s="87"/>
      <c r="F7453" s="93"/>
      <c r="G7453" s="274"/>
    </row>
    <row r="7454" spans="1:7" ht="24" customHeight="1" x14ac:dyDescent="0.2">
      <c r="A7454" s="272" t="s">
        <v>24</v>
      </c>
      <c r="B7454" s="90" t="str">
        <f>Obra</f>
        <v>ESCUELA SECUNDARIA ULLUM</v>
      </c>
      <c r="C7454" s="87"/>
      <c r="D7454" s="87"/>
      <c r="E7454" s="87"/>
      <c r="F7454" s="93" t="s">
        <v>38</v>
      </c>
      <c r="G7454" s="275">
        <f>Fecha_Base</f>
        <v>0</v>
      </c>
    </row>
    <row r="7455" spans="1:7" ht="24" customHeight="1" x14ac:dyDescent="0.2">
      <c r="A7455" s="276" t="s">
        <v>601</v>
      </c>
      <c r="B7455" s="88" t="str">
        <f>Ubicación</f>
        <v>ULLUM - SAN JUAN</v>
      </c>
      <c r="C7455" s="88"/>
      <c r="D7455" s="94"/>
      <c r="E7455" s="95"/>
      <c r="G7455" s="277"/>
    </row>
    <row r="7456" spans="1:7" ht="24" customHeight="1" x14ac:dyDescent="0.2">
      <c r="A7456" s="276" t="s">
        <v>39</v>
      </c>
      <c r="B7456" s="97">
        <f>IFERROR(VALUE(LEFT(B7457,FIND(".",B7457)-1)),"")</f>
        <v>12</v>
      </c>
      <c r="C7456" s="89" t="str">
        <f>IFERROR(VLOOKUP(B7456,Tabla_CyP,2,FALSE),"")</f>
        <v xml:space="preserve"> INSTALACIÓN SANITARIA</v>
      </c>
      <c r="E7456" s="95"/>
      <c r="G7456" s="277"/>
    </row>
    <row r="7457" spans="1:123" ht="24" customHeight="1" x14ac:dyDescent="0.2">
      <c r="A7457" s="276" t="s">
        <v>25</v>
      </c>
      <c r="B7457" s="98" t="str">
        <f>IFERROR(VLOOKUP(COUNTIF($A$1:A7457,"ANALISIS DE PRECIOS"),Tabla_NumeroItem,2,FALSE),"")</f>
        <v>12.1.5.6</v>
      </c>
      <c r="C7457" s="89" t="str">
        <f>IFERROR(VLOOKUP(B7457,Tabla_CyP,2,FALSE),"")</f>
        <v>Pileta de piso</v>
      </c>
      <c r="D7457" s="94"/>
      <c r="E7457" s="95"/>
      <c r="F7457" s="93" t="s">
        <v>26</v>
      </c>
      <c r="G7457" s="278" t="str">
        <f>IFERROR(VLOOKUP(B7457,Tabla_CyP,4,FALSE),"")</f>
        <v>Un</v>
      </c>
    </row>
    <row r="7458" spans="1:123" ht="24" customHeight="1" x14ac:dyDescent="0.2">
      <c r="A7458" s="276"/>
      <c r="B7458" s="88"/>
      <c r="D7458" s="94"/>
      <c r="E7458" s="95"/>
      <c r="G7458" s="277"/>
    </row>
    <row r="7459" spans="1:123" ht="24" customHeight="1" x14ac:dyDescent="0.2">
      <c r="A7459" s="331" t="s">
        <v>507</v>
      </c>
      <c r="B7459" s="332"/>
      <c r="C7459" s="333" t="s">
        <v>0</v>
      </c>
      <c r="D7459" s="333" t="s">
        <v>27</v>
      </c>
      <c r="E7459" s="335" t="s">
        <v>28</v>
      </c>
      <c r="F7459" s="337" t="s">
        <v>29</v>
      </c>
      <c r="G7459" s="337" t="s">
        <v>30</v>
      </c>
    </row>
    <row r="7460" spans="1:123" s="94" customFormat="1" ht="24" customHeight="1" x14ac:dyDescent="0.2">
      <c r="A7460" s="99" t="s">
        <v>508</v>
      </c>
      <c r="B7460" s="99" t="s">
        <v>509</v>
      </c>
      <c r="C7460" s="334"/>
      <c r="D7460" s="334"/>
      <c r="E7460" s="336"/>
      <c r="F7460" s="338"/>
      <c r="G7460" s="338"/>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
      <c r="A7461" s="279"/>
      <c r="B7461" s="100"/>
      <c r="C7461" s="138" t="s">
        <v>604</v>
      </c>
      <c r="D7461" s="101"/>
      <c r="E7461" s="102"/>
      <c r="F7461" s="103"/>
      <c r="G7461" s="280"/>
    </row>
    <row r="7462" spans="1:123" s="224" customFormat="1" ht="24" customHeight="1" x14ac:dyDescent="0.2">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
      <c r="A7476" s="282"/>
      <c r="D7476" s="94"/>
      <c r="E7476" s="95"/>
      <c r="F7476" s="268" t="s">
        <v>31</v>
      </c>
      <c r="G7476" s="283">
        <f>SUBTOTAL(9,G7462:G7475)</f>
        <v>0</v>
      </c>
    </row>
    <row r="7477" spans="1:7" ht="24" customHeight="1" x14ac:dyDescent="0.2">
      <c r="A7477" s="282"/>
      <c r="C7477" s="104" t="s">
        <v>605</v>
      </c>
      <c r="D7477" s="94"/>
      <c r="E7477" s="95"/>
      <c r="G7477" s="284"/>
    </row>
    <row r="7478" spans="1:7" s="224" customFormat="1" ht="24" customHeight="1" x14ac:dyDescent="0.2">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
      <c r="A7485" s="219" t="str">
        <f t="shared" si="2241"/>
        <v/>
      </c>
      <c r="B7485" s="217">
        <f t="shared" si="2242"/>
        <v>0</v>
      </c>
      <c r="C7485" s="218"/>
      <c r="D7485" s="219" t="str">
        <f t="shared" si="2243"/>
        <v/>
      </c>
      <c r="E7485" s="220"/>
      <c r="F7485" s="221">
        <f t="shared" si="2244"/>
        <v>0</v>
      </c>
      <c r="G7485" s="281">
        <f t="shared" si="2245"/>
        <v>0</v>
      </c>
    </row>
    <row r="7486" spans="1:7" ht="24" customHeight="1" x14ac:dyDescent="0.2">
      <c r="A7486" s="282"/>
      <c r="D7486" s="94"/>
      <c r="E7486" s="95"/>
      <c r="F7486" s="268" t="s">
        <v>32</v>
      </c>
      <c r="G7486" s="283">
        <f>SUBTOTAL(9,G7478:G7485)</f>
        <v>0</v>
      </c>
    </row>
    <row r="7487" spans="1:7" ht="24" customHeight="1" x14ac:dyDescent="0.2">
      <c r="A7487" s="282"/>
      <c r="C7487" s="104" t="s">
        <v>606</v>
      </c>
      <c r="D7487" s="94"/>
      <c r="E7487" s="95"/>
      <c r="G7487" s="284"/>
    </row>
    <row r="7488" spans="1:7" s="224" customFormat="1" ht="24" customHeight="1" x14ac:dyDescent="0.2">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
      <c r="A7497" s="285"/>
      <c r="B7497" s="94"/>
      <c r="D7497" s="94"/>
      <c r="E7497" s="95"/>
      <c r="F7497" s="268" t="s">
        <v>33</v>
      </c>
      <c r="G7497" s="283">
        <f>SUBTOTAL(9,G7488:G7496)</f>
        <v>0</v>
      </c>
    </row>
    <row r="7498" spans="1:7" ht="24" customHeight="1" x14ac:dyDescent="0.2">
      <c r="A7498" s="286"/>
      <c r="B7498" s="94"/>
      <c r="D7498" s="94"/>
      <c r="E7498" s="95"/>
      <c r="G7498" s="284"/>
    </row>
    <row r="7499" spans="1:7" ht="24" customHeight="1" x14ac:dyDescent="0.2">
      <c r="A7499" s="287" t="str">
        <f>B7457</f>
        <v>12.1.5.6</v>
      </c>
      <c r="B7499" s="288" t="str">
        <f>C7457</f>
        <v>Pileta de piso</v>
      </c>
      <c r="C7499" s="101"/>
      <c r="D7499" s="101" t="s">
        <v>34</v>
      </c>
      <c r="E7499" s="102"/>
      <c r="F7499" s="290" t="s">
        <v>35</v>
      </c>
      <c r="G7499" s="289">
        <f>SUBTOTAL(9,G7462:G7498)</f>
        <v>0</v>
      </c>
    </row>
    <row r="7501" spans="1:7" ht="24" customHeight="1" x14ac:dyDescent="0.2">
      <c r="A7501" s="269" t="s">
        <v>37</v>
      </c>
      <c r="B7501" s="270"/>
      <c r="C7501" s="270"/>
      <c r="D7501" s="270"/>
      <c r="E7501" s="270"/>
      <c r="F7501" s="270"/>
      <c r="G7501" s="271"/>
    </row>
    <row r="7502" spans="1:7" ht="24" customHeight="1" x14ac:dyDescent="0.2">
      <c r="A7502" s="272" t="s">
        <v>602</v>
      </c>
      <c r="B7502" s="90" t="str">
        <f>Comitente</f>
        <v>SUBSECRETARIA DE ARQUITECTURA</v>
      </c>
      <c r="C7502" s="86"/>
      <c r="D7502" s="91"/>
      <c r="E7502" s="91"/>
      <c r="F7502" s="92"/>
      <c r="G7502" s="273"/>
    </row>
    <row r="7503" spans="1:7" ht="24" customHeight="1" x14ac:dyDescent="0.2">
      <c r="A7503" s="272" t="s">
        <v>603</v>
      </c>
      <c r="B7503" s="90">
        <f>Contratista</f>
        <v>0</v>
      </c>
      <c r="C7503" s="87"/>
      <c r="D7503" s="87"/>
      <c r="E7503" s="87"/>
      <c r="F7503" s="93"/>
      <c r="G7503" s="274"/>
    </row>
    <row r="7504" spans="1:7" ht="24" customHeight="1" x14ac:dyDescent="0.2">
      <c r="A7504" s="272" t="s">
        <v>24</v>
      </c>
      <c r="B7504" s="90" t="str">
        <f>Obra</f>
        <v>ESCUELA SECUNDARIA ULLUM</v>
      </c>
      <c r="C7504" s="87"/>
      <c r="D7504" s="87"/>
      <c r="E7504" s="87"/>
      <c r="F7504" s="93" t="s">
        <v>38</v>
      </c>
      <c r="G7504" s="275">
        <f>Fecha_Base</f>
        <v>0</v>
      </c>
    </row>
    <row r="7505" spans="1:123" ht="24" customHeight="1" x14ac:dyDescent="0.2">
      <c r="A7505" s="276" t="s">
        <v>601</v>
      </c>
      <c r="B7505" s="88" t="str">
        <f>Ubicación</f>
        <v>ULLUM - SAN JUAN</v>
      </c>
      <c r="C7505" s="88"/>
      <c r="D7505" s="94"/>
      <c r="E7505" s="95"/>
      <c r="G7505" s="277"/>
    </row>
    <row r="7506" spans="1:123" ht="24" customHeight="1" x14ac:dyDescent="0.2">
      <c r="A7506" s="276" t="s">
        <v>39</v>
      </c>
      <c r="B7506" s="97">
        <f>IFERROR(VALUE(LEFT(B7507,FIND(".",B7507)-1)),"")</f>
        <v>12</v>
      </c>
      <c r="C7506" s="89" t="str">
        <f>IFERROR(VLOOKUP(B7506,Tabla_CyP,2,FALSE),"")</f>
        <v xml:space="preserve"> INSTALACIÓN SANITARIA</v>
      </c>
      <c r="E7506" s="95"/>
      <c r="G7506" s="277"/>
    </row>
    <row r="7507" spans="1:123" ht="24" customHeight="1" x14ac:dyDescent="0.2">
      <c r="A7507" s="276" t="s">
        <v>25</v>
      </c>
      <c r="B7507" s="98" t="str">
        <f>IFERROR(VLOOKUP(COUNTIF($A$1:A7507,"ANALISIS DE PRECIOS"),Tabla_NumeroItem,2,FALSE),"")</f>
        <v>12.2.1</v>
      </c>
      <c r="C7507" s="89" t="str">
        <f>IFERROR(VLOOKUP(B7507,Tabla_CyP,2,FALSE),"")</f>
        <v>Cañerías de P.V.C. y Accesorios</v>
      </c>
      <c r="D7507" s="94"/>
      <c r="E7507" s="95"/>
      <c r="F7507" s="93" t="s">
        <v>26</v>
      </c>
      <c r="G7507" s="278" t="str">
        <f>IFERROR(VLOOKUP(B7507,Tabla_CyP,4,FALSE),"")</f>
        <v>ml</v>
      </c>
    </row>
    <row r="7508" spans="1:123" ht="24" customHeight="1" x14ac:dyDescent="0.2">
      <c r="A7508" s="276"/>
      <c r="B7508" s="88"/>
      <c r="D7508" s="94"/>
      <c r="E7508" s="95"/>
      <c r="G7508" s="277"/>
    </row>
    <row r="7509" spans="1:123" ht="24" customHeight="1" x14ac:dyDescent="0.2">
      <c r="A7509" s="331" t="s">
        <v>507</v>
      </c>
      <c r="B7509" s="332"/>
      <c r="C7509" s="333" t="s">
        <v>0</v>
      </c>
      <c r="D7509" s="333" t="s">
        <v>27</v>
      </c>
      <c r="E7509" s="335" t="s">
        <v>28</v>
      </c>
      <c r="F7509" s="337" t="s">
        <v>29</v>
      </c>
      <c r="G7509" s="337" t="s">
        <v>30</v>
      </c>
    </row>
    <row r="7510" spans="1:123" s="94" customFormat="1" ht="24" customHeight="1" x14ac:dyDescent="0.2">
      <c r="A7510" s="99" t="s">
        <v>508</v>
      </c>
      <c r="B7510" s="99" t="s">
        <v>509</v>
      </c>
      <c r="C7510" s="334"/>
      <c r="D7510" s="334"/>
      <c r="E7510" s="336"/>
      <c r="F7510" s="338"/>
      <c r="G7510" s="338"/>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
      <c r="A7511" s="279"/>
      <c r="B7511" s="100"/>
      <c r="C7511" s="138" t="s">
        <v>604</v>
      </c>
      <c r="D7511" s="101"/>
      <c r="E7511" s="102"/>
      <c r="F7511" s="103"/>
      <c r="G7511" s="280"/>
    </row>
    <row r="7512" spans="1:123" s="224" customFormat="1" ht="24" customHeight="1" x14ac:dyDescent="0.2">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
      <c r="A7526" s="282"/>
      <c r="D7526" s="94"/>
      <c r="E7526" s="95"/>
      <c r="F7526" s="268" t="s">
        <v>31</v>
      </c>
      <c r="G7526" s="283">
        <f>SUBTOTAL(9,G7512:G7525)</f>
        <v>0</v>
      </c>
    </row>
    <row r="7527" spans="1:7" ht="24" customHeight="1" x14ac:dyDescent="0.2">
      <c r="A7527" s="282"/>
      <c r="C7527" s="104" t="s">
        <v>605</v>
      </c>
      <c r="D7527" s="94"/>
      <c r="E7527" s="95"/>
      <c r="G7527" s="284"/>
    </row>
    <row r="7528" spans="1:7" s="224" customFormat="1" ht="24" customHeight="1" x14ac:dyDescent="0.2">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
      <c r="A7535" s="219" t="str">
        <f t="shared" si="2256"/>
        <v/>
      </c>
      <c r="B7535" s="217">
        <f t="shared" si="2257"/>
        <v>0</v>
      </c>
      <c r="C7535" s="218"/>
      <c r="D7535" s="219" t="str">
        <f t="shared" si="2258"/>
        <v/>
      </c>
      <c r="E7535" s="220"/>
      <c r="F7535" s="221">
        <f t="shared" si="2259"/>
        <v>0</v>
      </c>
      <c r="G7535" s="281">
        <f t="shared" si="2260"/>
        <v>0</v>
      </c>
    </row>
    <row r="7536" spans="1:7" ht="24" customHeight="1" x14ac:dyDescent="0.2">
      <c r="A7536" s="282"/>
      <c r="D7536" s="94"/>
      <c r="E7536" s="95"/>
      <c r="F7536" s="268" t="s">
        <v>32</v>
      </c>
      <c r="G7536" s="283">
        <f>SUBTOTAL(9,G7528:G7535)</f>
        <v>0</v>
      </c>
    </row>
    <row r="7537" spans="1:7" ht="24" customHeight="1" x14ac:dyDescent="0.2">
      <c r="A7537" s="282"/>
      <c r="C7537" s="104" t="s">
        <v>606</v>
      </c>
      <c r="D7537" s="94"/>
      <c r="E7537" s="95"/>
      <c r="G7537" s="284"/>
    </row>
    <row r="7538" spans="1:7" s="224" customFormat="1" ht="24" customHeight="1" x14ac:dyDescent="0.2">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
      <c r="A7547" s="285"/>
      <c r="B7547" s="94"/>
      <c r="D7547" s="94"/>
      <c r="E7547" s="95"/>
      <c r="F7547" s="268" t="s">
        <v>33</v>
      </c>
      <c r="G7547" s="283">
        <f>SUBTOTAL(9,G7538:G7546)</f>
        <v>0</v>
      </c>
    </row>
    <row r="7548" spans="1:7" ht="24" customHeight="1" x14ac:dyDescent="0.2">
      <c r="A7548" s="286"/>
      <c r="B7548" s="94"/>
      <c r="D7548" s="94"/>
      <c r="E7548" s="95"/>
      <c r="G7548" s="284"/>
    </row>
    <row r="7549" spans="1:7" ht="24" customHeight="1" x14ac:dyDescent="0.2">
      <c r="A7549" s="287" t="str">
        <f>B7507</f>
        <v>12.2.1</v>
      </c>
      <c r="B7549" s="288" t="str">
        <f>C7507</f>
        <v>Cañerías de P.V.C. y Accesorios</v>
      </c>
      <c r="C7549" s="101"/>
      <c r="D7549" s="101" t="s">
        <v>34</v>
      </c>
      <c r="E7549" s="102"/>
      <c r="F7549" s="290" t="s">
        <v>35</v>
      </c>
      <c r="G7549" s="289">
        <f>SUBTOTAL(9,G7512:G7548)</f>
        <v>0</v>
      </c>
    </row>
    <row r="7551" spans="1:7" ht="24" customHeight="1" x14ac:dyDescent="0.2">
      <c r="A7551" s="269" t="s">
        <v>37</v>
      </c>
      <c r="B7551" s="270"/>
      <c r="C7551" s="270"/>
      <c r="D7551" s="270"/>
      <c r="E7551" s="270"/>
      <c r="F7551" s="270"/>
      <c r="G7551" s="271"/>
    </row>
    <row r="7552" spans="1:7" ht="24" customHeight="1" x14ac:dyDescent="0.2">
      <c r="A7552" s="272" t="s">
        <v>602</v>
      </c>
      <c r="B7552" s="90" t="str">
        <f>Comitente</f>
        <v>SUBSECRETARIA DE ARQUITECTURA</v>
      </c>
      <c r="C7552" s="86"/>
      <c r="D7552" s="91"/>
      <c r="E7552" s="91"/>
      <c r="F7552" s="92"/>
      <c r="G7552" s="273"/>
    </row>
    <row r="7553" spans="1:123" ht="24" customHeight="1" x14ac:dyDescent="0.2">
      <c r="A7553" s="272" t="s">
        <v>603</v>
      </c>
      <c r="B7553" s="90">
        <f>Contratista</f>
        <v>0</v>
      </c>
      <c r="C7553" s="87"/>
      <c r="D7553" s="87"/>
      <c r="E7553" s="87"/>
      <c r="F7553" s="93"/>
      <c r="G7553" s="274"/>
    </row>
    <row r="7554" spans="1:123" ht="24" customHeight="1" x14ac:dyDescent="0.2">
      <c r="A7554" s="272" t="s">
        <v>24</v>
      </c>
      <c r="B7554" s="90" t="str">
        <f>Obra</f>
        <v>ESCUELA SECUNDARIA ULLUM</v>
      </c>
      <c r="C7554" s="87"/>
      <c r="D7554" s="87"/>
      <c r="E7554" s="87"/>
      <c r="F7554" s="93" t="s">
        <v>38</v>
      </c>
      <c r="G7554" s="275">
        <f>Fecha_Base</f>
        <v>0</v>
      </c>
    </row>
    <row r="7555" spans="1:123" ht="24" customHeight="1" x14ac:dyDescent="0.2">
      <c r="A7555" s="276" t="s">
        <v>601</v>
      </c>
      <c r="B7555" s="88" t="str">
        <f>Ubicación</f>
        <v>ULLUM - SAN JUAN</v>
      </c>
      <c r="C7555" s="88"/>
      <c r="D7555" s="94"/>
      <c r="E7555" s="95"/>
      <c r="G7555" s="277"/>
    </row>
    <row r="7556" spans="1:123" ht="24" customHeight="1" x14ac:dyDescent="0.2">
      <c r="A7556" s="276" t="s">
        <v>39</v>
      </c>
      <c r="B7556" s="97">
        <f>IFERROR(VALUE(LEFT(B7557,FIND(".",B7557)-1)),"")</f>
        <v>12</v>
      </c>
      <c r="C7556" s="89" t="str">
        <f>IFERROR(VLOOKUP(B7556,Tabla_CyP,2,FALSE),"")</f>
        <v xml:space="preserve"> INSTALACIÓN SANITARIA</v>
      </c>
      <c r="E7556" s="95"/>
      <c r="G7556" s="277"/>
    </row>
    <row r="7557" spans="1:123" ht="24" customHeight="1" x14ac:dyDescent="0.2">
      <c r="A7557" s="276" t="s">
        <v>25</v>
      </c>
      <c r="B7557" s="98" t="str">
        <f>IFERROR(VLOOKUP(COUNTIF($A$1:A7557,"ANALISIS DE PRECIOS"),Tabla_NumeroItem,2,FALSE),"")</f>
        <v>12.3.2</v>
      </c>
      <c r="C7557" s="89" t="str">
        <f>IFERROR(VLOOKUP(B7557,Tabla_CyP,2,FALSE),"")</f>
        <v>Cámara séptica</v>
      </c>
      <c r="D7557" s="94"/>
      <c r="E7557" s="95"/>
      <c r="F7557" s="93" t="s">
        <v>26</v>
      </c>
      <c r="G7557" s="278" t="str">
        <f>IFERROR(VLOOKUP(B7557,Tabla_CyP,4,FALSE),"")</f>
        <v>Un</v>
      </c>
    </row>
    <row r="7558" spans="1:123" ht="24" customHeight="1" x14ac:dyDescent="0.2">
      <c r="A7558" s="276"/>
      <c r="B7558" s="88"/>
      <c r="D7558" s="94"/>
      <c r="E7558" s="95"/>
      <c r="G7558" s="277"/>
    </row>
    <row r="7559" spans="1:123" ht="24" customHeight="1" x14ac:dyDescent="0.2">
      <c r="A7559" s="331" t="s">
        <v>507</v>
      </c>
      <c r="B7559" s="332"/>
      <c r="C7559" s="333" t="s">
        <v>0</v>
      </c>
      <c r="D7559" s="333" t="s">
        <v>27</v>
      </c>
      <c r="E7559" s="335" t="s">
        <v>28</v>
      </c>
      <c r="F7559" s="337" t="s">
        <v>29</v>
      </c>
      <c r="G7559" s="337" t="s">
        <v>30</v>
      </c>
    </row>
    <row r="7560" spans="1:123" s="94" customFormat="1" ht="24" customHeight="1" x14ac:dyDescent="0.2">
      <c r="A7560" s="99" t="s">
        <v>508</v>
      </c>
      <c r="B7560" s="99" t="s">
        <v>509</v>
      </c>
      <c r="C7560" s="334"/>
      <c r="D7560" s="334"/>
      <c r="E7560" s="336"/>
      <c r="F7560" s="338"/>
      <c r="G7560" s="338"/>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
      <c r="A7561" s="279"/>
      <c r="B7561" s="100"/>
      <c r="C7561" s="138" t="s">
        <v>604</v>
      </c>
      <c r="D7561" s="101"/>
      <c r="E7561" s="102"/>
      <c r="F7561" s="103"/>
      <c r="G7561" s="280"/>
    </row>
    <row r="7562" spans="1:123" s="224" customFormat="1" ht="24" customHeight="1" x14ac:dyDescent="0.2">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
      <c r="A7576" s="282"/>
      <c r="D7576" s="94"/>
      <c r="E7576" s="95"/>
      <c r="F7576" s="268" t="s">
        <v>31</v>
      </c>
      <c r="G7576" s="283">
        <f>SUBTOTAL(9,G7562:G7575)</f>
        <v>0</v>
      </c>
    </row>
    <row r="7577" spans="1:7" ht="24" customHeight="1" x14ac:dyDescent="0.2">
      <c r="A7577" s="282"/>
      <c r="C7577" s="104" t="s">
        <v>605</v>
      </c>
      <c r="D7577" s="94"/>
      <c r="E7577" s="95"/>
      <c r="G7577" s="284"/>
    </row>
    <row r="7578" spans="1:7" s="224" customFormat="1" ht="24" customHeight="1" x14ac:dyDescent="0.2">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
      <c r="A7585" s="219" t="str">
        <f t="shared" si="2271"/>
        <v/>
      </c>
      <c r="B7585" s="217">
        <f t="shared" si="2272"/>
        <v>0</v>
      </c>
      <c r="C7585" s="218"/>
      <c r="D7585" s="219" t="str">
        <f t="shared" si="2273"/>
        <v/>
      </c>
      <c r="E7585" s="220"/>
      <c r="F7585" s="221">
        <f t="shared" si="2274"/>
        <v>0</v>
      </c>
      <c r="G7585" s="281">
        <f t="shared" si="2275"/>
        <v>0</v>
      </c>
    </row>
    <row r="7586" spans="1:7" ht="24" customHeight="1" x14ac:dyDescent="0.2">
      <c r="A7586" s="282"/>
      <c r="D7586" s="94"/>
      <c r="E7586" s="95"/>
      <c r="F7586" s="268" t="s">
        <v>32</v>
      </c>
      <c r="G7586" s="283">
        <f>SUBTOTAL(9,G7578:G7585)</f>
        <v>0</v>
      </c>
    </row>
    <row r="7587" spans="1:7" ht="24" customHeight="1" x14ac:dyDescent="0.2">
      <c r="A7587" s="282"/>
      <c r="C7587" s="104" t="s">
        <v>606</v>
      </c>
      <c r="D7587" s="94"/>
      <c r="E7587" s="95"/>
      <c r="G7587" s="284"/>
    </row>
    <row r="7588" spans="1:7" s="224" customFormat="1" ht="24" customHeight="1" x14ac:dyDescent="0.2">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
      <c r="A7597" s="285"/>
      <c r="B7597" s="94"/>
      <c r="D7597" s="94"/>
      <c r="E7597" s="95"/>
      <c r="F7597" s="268" t="s">
        <v>33</v>
      </c>
      <c r="G7597" s="283">
        <f>SUBTOTAL(9,G7588:G7596)</f>
        <v>0</v>
      </c>
    </row>
    <row r="7598" spans="1:7" ht="24" customHeight="1" x14ac:dyDescent="0.2">
      <c r="A7598" s="286"/>
      <c r="B7598" s="94"/>
      <c r="D7598" s="94"/>
      <c r="E7598" s="95"/>
      <c r="G7598" s="284"/>
    </row>
    <row r="7599" spans="1:7" ht="24" customHeight="1" x14ac:dyDescent="0.2">
      <c r="A7599" s="287" t="str">
        <f>B7557</f>
        <v>12.3.2</v>
      </c>
      <c r="B7599" s="288" t="str">
        <f>C7557</f>
        <v>Cámara séptica</v>
      </c>
      <c r="C7599" s="101"/>
      <c r="D7599" s="101" t="s">
        <v>34</v>
      </c>
      <c r="E7599" s="102"/>
      <c r="F7599" s="290" t="s">
        <v>35</v>
      </c>
      <c r="G7599" s="289">
        <f>SUBTOTAL(9,G7562:G7598)</f>
        <v>0</v>
      </c>
    </row>
    <row r="7601" spans="1:123" ht="24" customHeight="1" x14ac:dyDescent="0.2">
      <c r="A7601" s="269" t="s">
        <v>37</v>
      </c>
      <c r="B7601" s="270"/>
      <c r="C7601" s="270"/>
      <c r="D7601" s="270"/>
      <c r="E7601" s="270"/>
      <c r="F7601" s="270"/>
      <c r="G7601" s="271"/>
    </row>
    <row r="7602" spans="1:123" ht="24" customHeight="1" x14ac:dyDescent="0.2">
      <c r="A7602" s="272" t="s">
        <v>602</v>
      </c>
      <c r="B7602" s="90" t="str">
        <f>Comitente</f>
        <v>SUBSECRETARIA DE ARQUITECTURA</v>
      </c>
      <c r="C7602" s="86"/>
      <c r="D7602" s="91"/>
      <c r="E7602" s="91"/>
      <c r="F7602" s="92"/>
      <c r="G7602" s="273"/>
    </row>
    <row r="7603" spans="1:123" ht="24" customHeight="1" x14ac:dyDescent="0.2">
      <c r="A7603" s="272" t="s">
        <v>603</v>
      </c>
      <c r="B7603" s="90">
        <f>Contratista</f>
        <v>0</v>
      </c>
      <c r="C7603" s="87"/>
      <c r="D7603" s="87"/>
      <c r="E7603" s="87"/>
      <c r="F7603" s="93"/>
      <c r="G7603" s="274"/>
    </row>
    <row r="7604" spans="1:123" ht="24" customHeight="1" x14ac:dyDescent="0.2">
      <c r="A7604" s="272" t="s">
        <v>24</v>
      </c>
      <c r="B7604" s="90" t="str">
        <f>Obra</f>
        <v>ESCUELA SECUNDARIA ULLUM</v>
      </c>
      <c r="C7604" s="87"/>
      <c r="D7604" s="87"/>
      <c r="E7604" s="87"/>
      <c r="F7604" s="93" t="s">
        <v>38</v>
      </c>
      <c r="G7604" s="275">
        <f>Fecha_Base</f>
        <v>0</v>
      </c>
    </row>
    <row r="7605" spans="1:123" ht="24" customHeight="1" x14ac:dyDescent="0.2">
      <c r="A7605" s="276" t="s">
        <v>601</v>
      </c>
      <c r="B7605" s="88" t="str">
        <f>Ubicación</f>
        <v>ULLUM - SAN JUAN</v>
      </c>
      <c r="C7605" s="88"/>
      <c r="D7605" s="94"/>
      <c r="E7605" s="95"/>
      <c r="G7605" s="277"/>
    </row>
    <row r="7606" spans="1:123" ht="24" customHeight="1" x14ac:dyDescent="0.2">
      <c r="A7606" s="276" t="s">
        <v>39</v>
      </c>
      <c r="B7606" s="97">
        <f>IFERROR(VALUE(LEFT(B7607,FIND(".",B7607)-1)),"")</f>
        <v>12</v>
      </c>
      <c r="C7606" s="89" t="str">
        <f>IFERROR(VLOOKUP(B7606,Tabla_CyP,2,FALSE),"")</f>
        <v xml:space="preserve"> INSTALACIÓN SANITARIA</v>
      </c>
      <c r="E7606" s="95"/>
      <c r="G7606" s="277"/>
    </row>
    <row r="7607" spans="1:123" ht="24" customHeight="1" x14ac:dyDescent="0.2">
      <c r="A7607" s="276" t="s">
        <v>25</v>
      </c>
      <c r="B7607" s="98" t="str">
        <f>IFERROR(VLOOKUP(COUNTIF($A$1:A7607,"ANALISIS DE PRECIOS"),Tabla_NumeroItem,2,FALSE),"")</f>
        <v>12.3.3</v>
      </c>
      <c r="C7607" s="89" t="str">
        <f>IFERROR(VLOOKUP(B7607,Tabla_CyP,2,FALSE),"")</f>
        <v>Pozos Absorventes y conexiones</v>
      </c>
      <c r="D7607" s="94"/>
      <c r="E7607" s="95"/>
      <c r="F7607" s="93" t="s">
        <v>26</v>
      </c>
      <c r="G7607" s="278" t="str">
        <f>IFERROR(VLOOKUP(B7607,Tabla_CyP,4,FALSE),"")</f>
        <v>Un</v>
      </c>
    </row>
    <row r="7608" spans="1:123" ht="24" customHeight="1" x14ac:dyDescent="0.2">
      <c r="A7608" s="276"/>
      <c r="B7608" s="88"/>
      <c r="D7608" s="94"/>
      <c r="E7608" s="95"/>
      <c r="G7608" s="277"/>
    </row>
    <row r="7609" spans="1:123" ht="24" customHeight="1" x14ac:dyDescent="0.2">
      <c r="A7609" s="331" t="s">
        <v>507</v>
      </c>
      <c r="B7609" s="332"/>
      <c r="C7609" s="333" t="s">
        <v>0</v>
      </c>
      <c r="D7609" s="333" t="s">
        <v>27</v>
      </c>
      <c r="E7609" s="335" t="s">
        <v>28</v>
      </c>
      <c r="F7609" s="337" t="s">
        <v>29</v>
      </c>
      <c r="G7609" s="337" t="s">
        <v>30</v>
      </c>
    </row>
    <row r="7610" spans="1:123" s="94" customFormat="1" ht="24" customHeight="1" x14ac:dyDescent="0.2">
      <c r="A7610" s="99" t="s">
        <v>508</v>
      </c>
      <c r="B7610" s="99" t="s">
        <v>509</v>
      </c>
      <c r="C7610" s="334"/>
      <c r="D7610" s="334"/>
      <c r="E7610" s="336"/>
      <c r="F7610" s="338"/>
      <c r="G7610" s="338"/>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
      <c r="A7611" s="279"/>
      <c r="B7611" s="100"/>
      <c r="C7611" s="138" t="s">
        <v>604</v>
      </c>
      <c r="D7611" s="101"/>
      <c r="E7611" s="102"/>
      <c r="F7611" s="103"/>
      <c r="G7611" s="280"/>
    </row>
    <row r="7612" spans="1:123" s="224" customFormat="1" ht="24" customHeight="1" x14ac:dyDescent="0.2">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
      <c r="A7626" s="282"/>
      <c r="D7626" s="94"/>
      <c r="E7626" s="95"/>
      <c r="F7626" s="268" t="s">
        <v>31</v>
      </c>
      <c r="G7626" s="283">
        <f>SUBTOTAL(9,G7612:G7625)</f>
        <v>0</v>
      </c>
    </row>
    <row r="7627" spans="1:7" ht="24" customHeight="1" x14ac:dyDescent="0.2">
      <c r="A7627" s="282"/>
      <c r="C7627" s="104" t="s">
        <v>605</v>
      </c>
      <c r="D7627" s="94"/>
      <c r="E7627" s="95"/>
      <c r="G7627" s="284"/>
    </row>
    <row r="7628" spans="1:7" s="224" customFormat="1" ht="24" customHeight="1" x14ac:dyDescent="0.2">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
      <c r="A7635" s="219" t="str">
        <f t="shared" si="2286"/>
        <v/>
      </c>
      <c r="B7635" s="217">
        <f t="shared" si="2287"/>
        <v>0</v>
      </c>
      <c r="C7635" s="218"/>
      <c r="D7635" s="219" t="str">
        <f t="shared" si="2288"/>
        <v/>
      </c>
      <c r="E7635" s="220"/>
      <c r="F7635" s="221">
        <f t="shared" si="2289"/>
        <v>0</v>
      </c>
      <c r="G7635" s="281">
        <f t="shared" si="2290"/>
        <v>0</v>
      </c>
    </row>
    <row r="7636" spans="1:7" ht="24" customHeight="1" x14ac:dyDescent="0.2">
      <c r="A7636" s="282"/>
      <c r="D7636" s="94"/>
      <c r="E7636" s="95"/>
      <c r="F7636" s="268" t="s">
        <v>32</v>
      </c>
      <c r="G7636" s="283">
        <f>SUBTOTAL(9,G7628:G7635)</f>
        <v>0</v>
      </c>
    </row>
    <row r="7637" spans="1:7" ht="24" customHeight="1" x14ac:dyDescent="0.2">
      <c r="A7637" s="282"/>
      <c r="C7637" s="104" t="s">
        <v>606</v>
      </c>
      <c r="D7637" s="94"/>
      <c r="E7637" s="95"/>
      <c r="G7637" s="284"/>
    </row>
    <row r="7638" spans="1:7" s="224" customFormat="1" ht="24" customHeight="1" x14ac:dyDescent="0.2">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
      <c r="A7647" s="285"/>
      <c r="B7647" s="94"/>
      <c r="D7647" s="94"/>
      <c r="E7647" s="95"/>
      <c r="F7647" s="268" t="s">
        <v>33</v>
      </c>
      <c r="G7647" s="283">
        <f>SUBTOTAL(9,G7638:G7646)</f>
        <v>0</v>
      </c>
    </row>
    <row r="7648" spans="1:7" ht="24" customHeight="1" x14ac:dyDescent="0.2">
      <c r="A7648" s="286"/>
      <c r="B7648" s="94"/>
      <c r="D7648" s="94"/>
      <c r="E7648" s="95"/>
      <c r="G7648" s="284"/>
    </row>
    <row r="7649" spans="1:123" ht="24" customHeight="1" x14ac:dyDescent="0.2">
      <c r="A7649" s="287" t="str">
        <f>B7607</f>
        <v>12.3.3</v>
      </c>
      <c r="B7649" s="288" t="str">
        <f>C7607</f>
        <v>Pozos Absorventes y conexiones</v>
      </c>
      <c r="C7649" s="101"/>
      <c r="D7649" s="101" t="s">
        <v>34</v>
      </c>
      <c r="E7649" s="102"/>
      <c r="F7649" s="290" t="s">
        <v>35</v>
      </c>
      <c r="G7649" s="289">
        <f>SUBTOTAL(9,G7612:G7648)</f>
        <v>0</v>
      </c>
    </row>
    <row r="7651" spans="1:123" ht="24" customHeight="1" x14ac:dyDescent="0.2">
      <c r="A7651" s="269" t="s">
        <v>37</v>
      </c>
      <c r="B7651" s="270"/>
      <c r="C7651" s="270"/>
      <c r="D7651" s="270"/>
      <c r="E7651" s="270"/>
      <c r="F7651" s="270"/>
      <c r="G7651" s="271"/>
    </row>
    <row r="7652" spans="1:123" ht="24" customHeight="1" x14ac:dyDescent="0.2">
      <c r="A7652" s="272" t="s">
        <v>602</v>
      </c>
      <c r="B7652" s="90" t="str">
        <f>Comitente</f>
        <v>SUBSECRETARIA DE ARQUITECTURA</v>
      </c>
      <c r="C7652" s="86"/>
      <c r="D7652" s="91"/>
      <c r="E7652" s="91"/>
      <c r="F7652" s="92"/>
      <c r="G7652" s="273"/>
    </row>
    <row r="7653" spans="1:123" ht="24" customHeight="1" x14ac:dyDescent="0.2">
      <c r="A7653" s="272" t="s">
        <v>603</v>
      </c>
      <c r="B7653" s="90">
        <f>Contratista</f>
        <v>0</v>
      </c>
      <c r="C7653" s="87"/>
      <c r="D7653" s="87"/>
      <c r="E7653" s="87"/>
      <c r="F7653" s="93"/>
      <c r="G7653" s="274"/>
    </row>
    <row r="7654" spans="1:123" ht="24" customHeight="1" x14ac:dyDescent="0.2">
      <c r="A7654" s="272" t="s">
        <v>24</v>
      </c>
      <c r="B7654" s="90" t="str">
        <f>Obra</f>
        <v>ESCUELA SECUNDARIA ULLUM</v>
      </c>
      <c r="C7654" s="87"/>
      <c r="D7654" s="87"/>
      <c r="E7654" s="87"/>
      <c r="F7654" s="93" t="s">
        <v>38</v>
      </c>
      <c r="G7654" s="275">
        <f>Fecha_Base</f>
        <v>0</v>
      </c>
    </row>
    <row r="7655" spans="1:123" ht="24" customHeight="1" x14ac:dyDescent="0.2">
      <c r="A7655" s="276" t="s">
        <v>601</v>
      </c>
      <c r="B7655" s="88" t="str">
        <f>Ubicación</f>
        <v>ULLUM - SAN JUAN</v>
      </c>
      <c r="C7655" s="88"/>
      <c r="D7655" s="94"/>
      <c r="E7655" s="95"/>
      <c r="G7655" s="277"/>
    </row>
    <row r="7656" spans="1:123" ht="24" customHeight="1" x14ac:dyDescent="0.2">
      <c r="A7656" s="276" t="s">
        <v>39</v>
      </c>
      <c r="B7656" s="97">
        <f>IFERROR(VALUE(LEFT(B7657,FIND(".",B7657)-1)),"")</f>
        <v>12</v>
      </c>
      <c r="C7656" s="89" t="str">
        <f>IFERROR(VLOOKUP(B7656,Tabla_CyP,2,FALSE),"")</f>
        <v xml:space="preserve"> INSTALACIÓN SANITARIA</v>
      </c>
      <c r="E7656" s="95"/>
      <c r="G7656" s="277"/>
    </row>
    <row r="7657" spans="1:123" ht="24" customHeight="1" x14ac:dyDescent="0.2">
      <c r="A7657" s="276" t="s">
        <v>25</v>
      </c>
      <c r="B7657" s="98" t="str">
        <f>IFERROR(VLOOKUP(COUNTIF($A$1:A7657,"ANALISIS DE PRECIOS"),Tabla_NumeroItem,2,FALSE),"")</f>
        <v>12.3.4</v>
      </c>
      <c r="C7657" s="89" t="str">
        <f>IFERROR(VLOOKUP(B7657,Tabla_CyP,2,FALSE),"")</f>
        <v>Interceptores de grasas y aceites</v>
      </c>
      <c r="D7657" s="94"/>
      <c r="E7657" s="95"/>
      <c r="F7657" s="93" t="s">
        <v>26</v>
      </c>
      <c r="G7657" s="278" t="str">
        <f>IFERROR(VLOOKUP(B7657,Tabla_CyP,4,FALSE),"")</f>
        <v>Un</v>
      </c>
    </row>
    <row r="7658" spans="1:123" ht="24" customHeight="1" x14ac:dyDescent="0.2">
      <c r="A7658" s="276"/>
      <c r="B7658" s="88"/>
      <c r="D7658" s="94"/>
      <c r="E7658" s="95"/>
      <c r="G7658" s="277"/>
    </row>
    <row r="7659" spans="1:123" ht="24" customHeight="1" x14ac:dyDescent="0.2">
      <c r="A7659" s="331" t="s">
        <v>507</v>
      </c>
      <c r="B7659" s="332"/>
      <c r="C7659" s="333" t="s">
        <v>0</v>
      </c>
      <c r="D7659" s="333" t="s">
        <v>27</v>
      </c>
      <c r="E7659" s="335" t="s">
        <v>28</v>
      </c>
      <c r="F7659" s="337" t="s">
        <v>29</v>
      </c>
      <c r="G7659" s="337" t="s">
        <v>30</v>
      </c>
    </row>
    <row r="7660" spans="1:123" s="94" customFormat="1" ht="24" customHeight="1" x14ac:dyDescent="0.2">
      <c r="A7660" s="99" t="s">
        <v>508</v>
      </c>
      <c r="B7660" s="99" t="s">
        <v>509</v>
      </c>
      <c r="C7660" s="334"/>
      <c r="D7660" s="334"/>
      <c r="E7660" s="336"/>
      <c r="F7660" s="338"/>
      <c r="G7660" s="338"/>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
      <c r="A7661" s="279"/>
      <c r="B7661" s="100"/>
      <c r="C7661" s="138" t="s">
        <v>604</v>
      </c>
      <c r="D7661" s="101"/>
      <c r="E7661" s="102"/>
      <c r="F7661" s="103"/>
      <c r="G7661" s="280"/>
    </row>
    <row r="7662" spans="1:123" s="224" customFormat="1" ht="24" customHeight="1" x14ac:dyDescent="0.2">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
      <c r="A7676" s="282"/>
      <c r="D7676" s="94"/>
      <c r="E7676" s="95"/>
      <c r="F7676" s="268" t="s">
        <v>31</v>
      </c>
      <c r="G7676" s="283">
        <f>SUBTOTAL(9,G7662:G7675)</f>
        <v>0</v>
      </c>
    </row>
    <row r="7677" spans="1:7" ht="24" customHeight="1" x14ac:dyDescent="0.2">
      <c r="A7677" s="282"/>
      <c r="C7677" s="104" t="s">
        <v>605</v>
      </c>
      <c r="D7677" s="94"/>
      <c r="E7677" s="95"/>
      <c r="G7677" s="284"/>
    </row>
    <row r="7678" spans="1:7" s="224" customFormat="1" ht="24" customHeight="1" x14ac:dyDescent="0.2">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
      <c r="A7685" s="219" t="str">
        <f t="shared" si="2301"/>
        <v/>
      </c>
      <c r="B7685" s="217">
        <f t="shared" si="2302"/>
        <v>0</v>
      </c>
      <c r="C7685" s="218"/>
      <c r="D7685" s="219" t="str">
        <f t="shared" si="2303"/>
        <v/>
      </c>
      <c r="E7685" s="220"/>
      <c r="F7685" s="221">
        <f t="shared" si="2304"/>
        <v>0</v>
      </c>
      <c r="G7685" s="281">
        <f t="shared" si="2305"/>
        <v>0</v>
      </c>
    </row>
    <row r="7686" spans="1:7" ht="24" customHeight="1" x14ac:dyDescent="0.2">
      <c r="A7686" s="282"/>
      <c r="D7686" s="94"/>
      <c r="E7686" s="95"/>
      <c r="F7686" s="268" t="s">
        <v>32</v>
      </c>
      <c r="G7686" s="283">
        <f>SUBTOTAL(9,G7678:G7685)</f>
        <v>0</v>
      </c>
    </row>
    <row r="7687" spans="1:7" ht="24" customHeight="1" x14ac:dyDescent="0.2">
      <c r="A7687" s="282"/>
      <c r="C7687" s="104" t="s">
        <v>606</v>
      </c>
      <c r="D7687" s="94"/>
      <c r="E7687" s="95"/>
      <c r="G7687" s="284"/>
    </row>
    <row r="7688" spans="1:7" s="224" customFormat="1" ht="24" customHeight="1" x14ac:dyDescent="0.2">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
      <c r="A7697" s="285"/>
      <c r="B7697" s="94"/>
      <c r="D7697" s="94"/>
      <c r="E7697" s="95"/>
      <c r="F7697" s="268" t="s">
        <v>33</v>
      </c>
      <c r="G7697" s="283">
        <f>SUBTOTAL(9,G7688:G7696)</f>
        <v>0</v>
      </c>
    </row>
    <row r="7698" spans="1:123" ht="24" customHeight="1" x14ac:dyDescent="0.2">
      <c r="A7698" s="286"/>
      <c r="B7698" s="94"/>
      <c r="D7698" s="94"/>
      <c r="E7698" s="95"/>
      <c r="G7698" s="284"/>
    </row>
    <row r="7699" spans="1:123" ht="24" customHeight="1" x14ac:dyDescent="0.2">
      <c r="A7699" s="287" t="str">
        <f>B7657</f>
        <v>12.3.4</v>
      </c>
      <c r="B7699" s="288" t="str">
        <f>C7657</f>
        <v>Interceptores de grasas y aceites</v>
      </c>
      <c r="C7699" s="101"/>
      <c r="D7699" s="101" t="s">
        <v>34</v>
      </c>
      <c r="E7699" s="102"/>
      <c r="F7699" s="290" t="s">
        <v>35</v>
      </c>
      <c r="G7699" s="289">
        <f>SUBTOTAL(9,G7662:G7698)</f>
        <v>0</v>
      </c>
    </row>
    <row r="7701" spans="1:123" ht="24" customHeight="1" x14ac:dyDescent="0.2">
      <c r="A7701" s="269" t="s">
        <v>37</v>
      </c>
      <c r="B7701" s="270"/>
      <c r="C7701" s="270"/>
      <c r="D7701" s="270"/>
      <c r="E7701" s="270"/>
      <c r="F7701" s="270"/>
      <c r="G7701" s="271"/>
    </row>
    <row r="7702" spans="1:123" ht="24" customHeight="1" x14ac:dyDescent="0.2">
      <c r="A7702" s="272" t="s">
        <v>602</v>
      </c>
      <c r="B7702" s="90" t="str">
        <f>Comitente</f>
        <v>SUBSECRETARIA DE ARQUITECTURA</v>
      </c>
      <c r="C7702" s="86"/>
      <c r="D7702" s="91"/>
      <c r="E7702" s="91"/>
      <c r="F7702" s="92"/>
      <c r="G7702" s="273"/>
    </row>
    <row r="7703" spans="1:123" ht="24" customHeight="1" x14ac:dyDescent="0.2">
      <c r="A7703" s="272" t="s">
        <v>603</v>
      </c>
      <c r="B7703" s="90">
        <f>Contratista</f>
        <v>0</v>
      </c>
      <c r="C7703" s="87"/>
      <c r="D7703" s="87"/>
      <c r="E7703" s="87"/>
      <c r="F7703" s="93"/>
      <c r="G7703" s="274"/>
    </row>
    <row r="7704" spans="1:123" ht="24" customHeight="1" x14ac:dyDescent="0.2">
      <c r="A7704" s="272" t="s">
        <v>24</v>
      </c>
      <c r="B7704" s="90" t="str">
        <f>Obra</f>
        <v>ESCUELA SECUNDARIA ULLUM</v>
      </c>
      <c r="C7704" s="87"/>
      <c r="D7704" s="87"/>
      <c r="E7704" s="87"/>
      <c r="F7704" s="93" t="s">
        <v>38</v>
      </c>
      <c r="G7704" s="275">
        <f>Fecha_Base</f>
        <v>0</v>
      </c>
    </row>
    <row r="7705" spans="1:123" ht="24" customHeight="1" x14ac:dyDescent="0.2">
      <c r="A7705" s="276" t="s">
        <v>601</v>
      </c>
      <c r="B7705" s="88" t="str">
        <f>Ubicación</f>
        <v>ULLUM - SAN JUAN</v>
      </c>
      <c r="C7705" s="88"/>
      <c r="D7705" s="94"/>
      <c r="E7705" s="95"/>
      <c r="G7705" s="277"/>
    </row>
    <row r="7706" spans="1:123" ht="24" customHeight="1" x14ac:dyDescent="0.2">
      <c r="A7706" s="276" t="s">
        <v>39</v>
      </c>
      <c r="B7706" s="97">
        <f>IFERROR(VALUE(LEFT(B7707,FIND(".",B7707)-1)),"")</f>
        <v>12</v>
      </c>
      <c r="C7706" s="89" t="str">
        <f>IFERROR(VLOOKUP(B7706,Tabla_CyP,2,FALSE),"")</f>
        <v xml:space="preserve"> INSTALACIÓN SANITARIA</v>
      </c>
      <c r="E7706" s="95"/>
      <c r="G7706" s="277"/>
    </row>
    <row r="7707" spans="1:123" ht="24" customHeight="1" x14ac:dyDescent="0.2">
      <c r="A7707" s="276" t="s">
        <v>25</v>
      </c>
      <c r="B7707" s="98" t="str">
        <f>IFERROR(VLOOKUP(COUNTIF($A$1:A7707,"ANALISIS DE PRECIOS"),Tabla_NumeroItem,2,FALSE),"")</f>
        <v>12.6.1</v>
      </c>
      <c r="C7707" s="89" t="str">
        <f>IFERROR(VLOOKUP(B7707,Tabla_CyP,2,FALSE),"")</f>
        <v>Piezas especiales</v>
      </c>
      <c r="D7707" s="94"/>
      <c r="E7707" s="95"/>
      <c r="F7707" s="93" t="s">
        <v>26</v>
      </c>
      <c r="G7707" s="278" t="str">
        <f>IFERROR(VLOOKUP(B7707,Tabla_CyP,4,FALSE),"")</f>
        <v>gl</v>
      </c>
    </row>
    <row r="7708" spans="1:123" ht="24" customHeight="1" x14ac:dyDescent="0.2">
      <c r="A7708" s="276"/>
      <c r="B7708" s="88"/>
      <c r="D7708" s="94"/>
      <c r="E7708" s="95"/>
      <c r="G7708" s="277"/>
    </row>
    <row r="7709" spans="1:123" ht="24" customHeight="1" x14ac:dyDescent="0.2">
      <c r="A7709" s="331" t="s">
        <v>507</v>
      </c>
      <c r="B7709" s="332"/>
      <c r="C7709" s="333" t="s">
        <v>0</v>
      </c>
      <c r="D7709" s="333" t="s">
        <v>27</v>
      </c>
      <c r="E7709" s="335" t="s">
        <v>28</v>
      </c>
      <c r="F7709" s="337" t="s">
        <v>29</v>
      </c>
      <c r="G7709" s="337" t="s">
        <v>30</v>
      </c>
    </row>
    <row r="7710" spans="1:123" s="94" customFormat="1" ht="24" customHeight="1" x14ac:dyDescent="0.2">
      <c r="A7710" s="99" t="s">
        <v>508</v>
      </c>
      <c r="B7710" s="99" t="s">
        <v>509</v>
      </c>
      <c r="C7710" s="334"/>
      <c r="D7710" s="334"/>
      <c r="E7710" s="336"/>
      <c r="F7710" s="338"/>
      <c r="G7710" s="338"/>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
      <c r="A7711" s="279"/>
      <c r="B7711" s="100"/>
      <c r="C7711" s="138" t="s">
        <v>604</v>
      </c>
      <c r="D7711" s="101"/>
      <c r="E7711" s="102"/>
      <c r="F7711" s="103"/>
      <c r="G7711" s="280"/>
    </row>
    <row r="7712" spans="1:123" s="224" customFormat="1" ht="24" customHeight="1" x14ac:dyDescent="0.2">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
      <c r="A7726" s="282"/>
      <c r="D7726" s="94"/>
      <c r="E7726" s="95"/>
      <c r="F7726" s="268" t="s">
        <v>31</v>
      </c>
      <c r="G7726" s="283">
        <f>SUBTOTAL(9,G7712:G7725)</f>
        <v>0</v>
      </c>
    </row>
    <row r="7727" spans="1:7" ht="24" customHeight="1" x14ac:dyDescent="0.2">
      <c r="A7727" s="282"/>
      <c r="C7727" s="104" t="s">
        <v>605</v>
      </c>
      <c r="D7727" s="94"/>
      <c r="E7727" s="95"/>
      <c r="G7727" s="284"/>
    </row>
    <row r="7728" spans="1:7" s="224" customFormat="1" ht="24" customHeight="1" x14ac:dyDescent="0.2">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
      <c r="A7735" s="219" t="str">
        <f t="shared" si="2316"/>
        <v/>
      </c>
      <c r="B7735" s="217">
        <f t="shared" si="2317"/>
        <v>0</v>
      </c>
      <c r="C7735" s="218"/>
      <c r="D7735" s="219" t="str">
        <f t="shared" si="2318"/>
        <v/>
      </c>
      <c r="E7735" s="220"/>
      <c r="F7735" s="221">
        <f t="shared" si="2319"/>
        <v>0</v>
      </c>
      <c r="G7735" s="281">
        <f t="shared" si="2320"/>
        <v>0</v>
      </c>
    </row>
    <row r="7736" spans="1:7" ht="24" customHeight="1" x14ac:dyDescent="0.2">
      <c r="A7736" s="282"/>
      <c r="D7736" s="94"/>
      <c r="E7736" s="95"/>
      <c r="F7736" s="268" t="s">
        <v>32</v>
      </c>
      <c r="G7736" s="283">
        <f>SUBTOTAL(9,G7728:G7735)</f>
        <v>0</v>
      </c>
    </row>
    <row r="7737" spans="1:7" ht="24" customHeight="1" x14ac:dyDescent="0.2">
      <c r="A7737" s="282"/>
      <c r="C7737" s="104" t="s">
        <v>606</v>
      </c>
      <c r="D7737" s="94"/>
      <c r="E7737" s="95"/>
      <c r="G7737" s="284"/>
    </row>
    <row r="7738" spans="1:7" s="224" customFormat="1" ht="24" customHeight="1" x14ac:dyDescent="0.2">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
      <c r="A7747" s="285"/>
      <c r="B7747" s="94"/>
      <c r="D7747" s="94"/>
      <c r="E7747" s="95"/>
      <c r="F7747" s="268" t="s">
        <v>33</v>
      </c>
      <c r="G7747" s="283">
        <f>SUBTOTAL(9,G7738:G7746)</f>
        <v>0</v>
      </c>
    </row>
    <row r="7748" spans="1:123" ht="24" customHeight="1" x14ac:dyDescent="0.2">
      <c r="A7748" s="286"/>
      <c r="B7748" s="94"/>
      <c r="D7748" s="94"/>
      <c r="E7748" s="95"/>
      <c r="G7748" s="284"/>
    </row>
    <row r="7749" spans="1:123" ht="24" customHeight="1" x14ac:dyDescent="0.2">
      <c r="A7749" s="287" t="str">
        <f>B7707</f>
        <v>12.6.1</v>
      </c>
      <c r="B7749" s="288" t="str">
        <f>C7707</f>
        <v>Piezas especiales</v>
      </c>
      <c r="C7749" s="101"/>
      <c r="D7749" s="101" t="s">
        <v>34</v>
      </c>
      <c r="E7749" s="102"/>
      <c r="F7749" s="290" t="s">
        <v>35</v>
      </c>
      <c r="G7749" s="289">
        <f>SUBTOTAL(9,G7712:G7748)</f>
        <v>0</v>
      </c>
    </row>
    <row r="7751" spans="1:123" ht="24" customHeight="1" x14ac:dyDescent="0.2">
      <c r="A7751" s="269" t="s">
        <v>37</v>
      </c>
      <c r="B7751" s="270"/>
      <c r="C7751" s="270"/>
      <c r="D7751" s="270"/>
      <c r="E7751" s="270"/>
      <c r="F7751" s="270"/>
      <c r="G7751" s="271"/>
    </row>
    <row r="7752" spans="1:123" ht="24" customHeight="1" x14ac:dyDescent="0.2">
      <c r="A7752" s="272" t="s">
        <v>602</v>
      </c>
      <c r="B7752" s="90" t="str">
        <f>Comitente</f>
        <v>SUBSECRETARIA DE ARQUITECTURA</v>
      </c>
      <c r="C7752" s="86"/>
      <c r="D7752" s="91"/>
      <c r="E7752" s="91"/>
      <c r="F7752" s="92"/>
      <c r="G7752" s="273"/>
    </row>
    <row r="7753" spans="1:123" ht="24" customHeight="1" x14ac:dyDescent="0.2">
      <c r="A7753" s="272" t="s">
        <v>603</v>
      </c>
      <c r="B7753" s="90">
        <f>Contratista</f>
        <v>0</v>
      </c>
      <c r="C7753" s="87"/>
      <c r="D7753" s="87"/>
      <c r="E7753" s="87"/>
      <c r="F7753" s="93"/>
      <c r="G7753" s="274"/>
    </row>
    <row r="7754" spans="1:123" ht="24" customHeight="1" x14ac:dyDescent="0.2">
      <c r="A7754" s="272" t="s">
        <v>24</v>
      </c>
      <c r="B7754" s="90" t="str">
        <f>Obra</f>
        <v>ESCUELA SECUNDARIA ULLUM</v>
      </c>
      <c r="C7754" s="87"/>
      <c r="D7754" s="87"/>
      <c r="E7754" s="87"/>
      <c r="F7754" s="93" t="s">
        <v>38</v>
      </c>
      <c r="G7754" s="275">
        <f>Fecha_Base</f>
        <v>0</v>
      </c>
    </row>
    <row r="7755" spans="1:123" ht="24" customHeight="1" x14ac:dyDescent="0.2">
      <c r="A7755" s="276" t="s">
        <v>601</v>
      </c>
      <c r="B7755" s="88" t="str">
        <f>Ubicación</f>
        <v>ULLUM - SAN JUAN</v>
      </c>
      <c r="C7755" s="88"/>
      <c r="D7755" s="94"/>
      <c r="E7755" s="95"/>
      <c r="G7755" s="277"/>
    </row>
    <row r="7756" spans="1:123" ht="24" customHeight="1" x14ac:dyDescent="0.2">
      <c r="A7756" s="276" t="s">
        <v>39</v>
      </c>
      <c r="B7756" s="97">
        <f>IFERROR(VALUE(LEFT(B7757,FIND(".",B7757)-1)),"")</f>
        <v>12</v>
      </c>
      <c r="C7756" s="89" t="str">
        <f>IFERROR(VLOOKUP(B7756,Tabla_CyP,2,FALSE),"")</f>
        <v xml:space="preserve"> INSTALACIÓN SANITARIA</v>
      </c>
      <c r="E7756" s="95"/>
      <c r="G7756" s="277"/>
    </row>
    <row r="7757" spans="1:123" ht="24" customHeight="1" x14ac:dyDescent="0.2">
      <c r="A7757" s="276" t="s">
        <v>25</v>
      </c>
      <c r="B7757" s="98" t="str">
        <f>IFERROR(VLOOKUP(COUNTIF($A$1:A7757,"ANALISIS DE PRECIOS"),Tabla_NumeroItem,2,FALSE),"")</f>
        <v>12.6.2.1</v>
      </c>
      <c r="C7757" s="89" t="str">
        <f>IFERROR(VLOOKUP(B7757,Tabla_CyP,2,FALSE),"")</f>
        <v>Caño AcquaØ 63mm- P/colector</v>
      </c>
      <c r="D7757" s="94"/>
      <c r="E7757" s="95"/>
      <c r="F7757" s="93" t="s">
        <v>26</v>
      </c>
      <c r="G7757" s="278" t="str">
        <f>IFERROR(VLOOKUP(B7757,Tabla_CyP,4,FALSE),"")</f>
        <v>ml</v>
      </c>
    </row>
    <row r="7758" spans="1:123" ht="24" customHeight="1" x14ac:dyDescent="0.2">
      <c r="A7758" s="276"/>
      <c r="B7758" s="88"/>
      <c r="D7758" s="94"/>
      <c r="E7758" s="95"/>
      <c r="G7758" s="277"/>
    </row>
    <row r="7759" spans="1:123" ht="24" customHeight="1" x14ac:dyDescent="0.2">
      <c r="A7759" s="331" t="s">
        <v>507</v>
      </c>
      <c r="B7759" s="332"/>
      <c r="C7759" s="333" t="s">
        <v>0</v>
      </c>
      <c r="D7759" s="333" t="s">
        <v>27</v>
      </c>
      <c r="E7759" s="335" t="s">
        <v>28</v>
      </c>
      <c r="F7759" s="337" t="s">
        <v>29</v>
      </c>
      <c r="G7759" s="337" t="s">
        <v>30</v>
      </c>
    </row>
    <row r="7760" spans="1:123" s="94" customFormat="1" ht="24" customHeight="1" x14ac:dyDescent="0.2">
      <c r="A7760" s="99" t="s">
        <v>508</v>
      </c>
      <c r="B7760" s="99" t="s">
        <v>509</v>
      </c>
      <c r="C7760" s="334"/>
      <c r="D7760" s="334"/>
      <c r="E7760" s="336"/>
      <c r="F7760" s="338"/>
      <c r="G7760" s="338"/>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
      <c r="A7761" s="279"/>
      <c r="B7761" s="100"/>
      <c r="C7761" s="138" t="s">
        <v>604</v>
      </c>
      <c r="D7761" s="101"/>
      <c r="E7761" s="102"/>
      <c r="F7761" s="103"/>
      <c r="G7761" s="280"/>
    </row>
    <row r="7762" spans="1:7" s="224" customFormat="1" ht="24" customHeight="1" x14ac:dyDescent="0.2">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
      <c r="A7776" s="282"/>
      <c r="D7776" s="94"/>
      <c r="E7776" s="95"/>
      <c r="F7776" s="268" t="s">
        <v>31</v>
      </c>
      <c r="G7776" s="283">
        <f>SUBTOTAL(9,G7762:G7775)</f>
        <v>0</v>
      </c>
    </row>
    <row r="7777" spans="1:7" ht="24" customHeight="1" x14ac:dyDescent="0.2">
      <c r="A7777" s="282"/>
      <c r="C7777" s="104" t="s">
        <v>605</v>
      </c>
      <c r="D7777" s="94"/>
      <c r="E7777" s="95"/>
      <c r="G7777" s="284"/>
    </row>
    <row r="7778" spans="1:7" s="224" customFormat="1" ht="24" customHeight="1" x14ac:dyDescent="0.2">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
      <c r="A7785" s="219" t="str">
        <f t="shared" si="2331"/>
        <v/>
      </c>
      <c r="B7785" s="217">
        <f t="shared" si="2332"/>
        <v>0</v>
      </c>
      <c r="C7785" s="218"/>
      <c r="D7785" s="219" t="str">
        <f t="shared" si="2333"/>
        <v/>
      </c>
      <c r="E7785" s="220"/>
      <c r="F7785" s="221">
        <f t="shared" si="2334"/>
        <v>0</v>
      </c>
      <c r="G7785" s="281">
        <f t="shared" si="2335"/>
        <v>0</v>
      </c>
    </row>
    <row r="7786" spans="1:7" ht="24" customHeight="1" x14ac:dyDescent="0.2">
      <c r="A7786" s="282"/>
      <c r="D7786" s="94"/>
      <c r="E7786" s="95"/>
      <c r="F7786" s="268" t="s">
        <v>32</v>
      </c>
      <c r="G7786" s="283">
        <f>SUBTOTAL(9,G7778:G7785)</f>
        <v>0</v>
      </c>
    </row>
    <row r="7787" spans="1:7" ht="24" customHeight="1" x14ac:dyDescent="0.2">
      <c r="A7787" s="282"/>
      <c r="C7787" s="104" t="s">
        <v>606</v>
      </c>
      <c r="D7787" s="94"/>
      <c r="E7787" s="95"/>
      <c r="G7787" s="284"/>
    </row>
    <row r="7788" spans="1:7" s="224" customFormat="1" ht="24" customHeight="1" x14ac:dyDescent="0.2">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
      <c r="A7797" s="285"/>
      <c r="B7797" s="94"/>
      <c r="D7797" s="94"/>
      <c r="E7797" s="95"/>
      <c r="F7797" s="268" t="s">
        <v>33</v>
      </c>
      <c r="G7797" s="283">
        <f>SUBTOTAL(9,G7788:G7796)</f>
        <v>0</v>
      </c>
    </row>
    <row r="7798" spans="1:7" ht="24" customHeight="1" x14ac:dyDescent="0.2">
      <c r="A7798" s="286"/>
      <c r="B7798" s="94"/>
      <c r="D7798" s="94"/>
      <c r="E7798" s="95"/>
      <c r="G7798" s="284"/>
    </row>
    <row r="7799" spans="1:7" ht="24" customHeight="1" x14ac:dyDescent="0.2">
      <c r="A7799" s="287" t="str">
        <f>B7757</f>
        <v>12.6.2.1</v>
      </c>
      <c r="B7799" s="288" t="str">
        <f>C7757</f>
        <v>Caño AcquaØ 63mm- P/colector</v>
      </c>
      <c r="C7799" s="101"/>
      <c r="D7799" s="101" t="s">
        <v>34</v>
      </c>
      <c r="E7799" s="102"/>
      <c r="F7799" s="290" t="s">
        <v>35</v>
      </c>
      <c r="G7799" s="289">
        <f>SUBTOTAL(9,G7762:G7798)</f>
        <v>0</v>
      </c>
    </row>
    <row r="7801" spans="1:7" ht="24" customHeight="1" x14ac:dyDescent="0.2">
      <c r="A7801" s="269" t="s">
        <v>37</v>
      </c>
      <c r="B7801" s="270"/>
      <c r="C7801" s="270"/>
      <c r="D7801" s="270"/>
      <c r="E7801" s="270"/>
      <c r="F7801" s="270"/>
      <c r="G7801" s="271"/>
    </row>
    <row r="7802" spans="1:7" ht="24" customHeight="1" x14ac:dyDescent="0.2">
      <c r="A7802" s="272" t="s">
        <v>602</v>
      </c>
      <c r="B7802" s="90" t="str">
        <f>Comitente</f>
        <v>SUBSECRETARIA DE ARQUITECTURA</v>
      </c>
      <c r="C7802" s="86"/>
      <c r="D7802" s="91"/>
      <c r="E7802" s="91"/>
      <c r="F7802" s="92"/>
      <c r="G7802" s="273"/>
    </row>
    <row r="7803" spans="1:7" ht="24" customHeight="1" x14ac:dyDescent="0.2">
      <c r="A7803" s="272" t="s">
        <v>603</v>
      </c>
      <c r="B7803" s="90">
        <f>Contratista</f>
        <v>0</v>
      </c>
      <c r="C7803" s="87"/>
      <c r="D7803" s="87"/>
      <c r="E7803" s="87"/>
      <c r="F7803" s="93"/>
      <c r="G7803" s="274"/>
    </row>
    <row r="7804" spans="1:7" ht="24" customHeight="1" x14ac:dyDescent="0.2">
      <c r="A7804" s="272" t="s">
        <v>24</v>
      </c>
      <c r="B7804" s="90" t="str">
        <f>Obra</f>
        <v>ESCUELA SECUNDARIA ULLUM</v>
      </c>
      <c r="C7804" s="87"/>
      <c r="D7804" s="87"/>
      <c r="E7804" s="87"/>
      <c r="F7804" s="93" t="s">
        <v>38</v>
      </c>
      <c r="G7804" s="275">
        <f>Fecha_Base</f>
        <v>0</v>
      </c>
    </row>
    <row r="7805" spans="1:7" ht="24" customHeight="1" x14ac:dyDescent="0.2">
      <c r="A7805" s="276" t="s">
        <v>601</v>
      </c>
      <c r="B7805" s="88" t="str">
        <f>Ubicación</f>
        <v>ULLUM - SAN JUAN</v>
      </c>
      <c r="C7805" s="88"/>
      <c r="D7805" s="94"/>
      <c r="E7805" s="95"/>
      <c r="G7805" s="277"/>
    </row>
    <row r="7806" spans="1:7" ht="24" customHeight="1" x14ac:dyDescent="0.2">
      <c r="A7806" s="276" t="s">
        <v>39</v>
      </c>
      <c r="B7806" s="97">
        <f>IFERROR(VALUE(LEFT(B7807,FIND(".",B7807)-1)),"")</f>
        <v>12</v>
      </c>
      <c r="C7806" s="89" t="str">
        <f>IFERROR(VLOOKUP(B7806,Tabla_CyP,2,FALSE),"")</f>
        <v xml:space="preserve"> INSTALACIÓN SANITARIA</v>
      </c>
      <c r="E7806" s="95"/>
      <c r="G7806" s="277"/>
    </row>
    <row r="7807" spans="1:7" ht="24" customHeight="1" x14ac:dyDescent="0.2">
      <c r="A7807" s="276" t="s">
        <v>25</v>
      </c>
      <c r="B7807" s="98" t="str">
        <f>IFERROR(VLOOKUP(COUNTIF($A$1:A7807,"ANALISIS DE PRECIOS"),Tabla_NumeroItem,2,FALSE),"")</f>
        <v>12.6.2.2</v>
      </c>
      <c r="C7807" s="89" t="str">
        <f>IFERROR(VLOOKUP(B7807,Tabla_CyP,2,FALSE),"")</f>
        <v>Caño AcquaØ 50mm</v>
      </c>
      <c r="D7807" s="94"/>
      <c r="E7807" s="95"/>
      <c r="F7807" s="93" t="s">
        <v>26</v>
      </c>
      <c r="G7807" s="278" t="str">
        <f>IFERROR(VLOOKUP(B7807,Tabla_CyP,4,FALSE),"")</f>
        <v>ml</v>
      </c>
    </row>
    <row r="7808" spans="1:7" ht="24" customHeight="1" x14ac:dyDescent="0.2">
      <c r="A7808" s="276"/>
      <c r="B7808" s="88"/>
      <c r="D7808" s="94"/>
      <c r="E7808" s="95"/>
      <c r="G7808" s="277"/>
    </row>
    <row r="7809" spans="1:123" ht="24" customHeight="1" x14ac:dyDescent="0.2">
      <c r="A7809" s="331" t="s">
        <v>507</v>
      </c>
      <c r="B7809" s="332"/>
      <c r="C7809" s="333" t="s">
        <v>0</v>
      </c>
      <c r="D7809" s="333" t="s">
        <v>27</v>
      </c>
      <c r="E7809" s="335" t="s">
        <v>28</v>
      </c>
      <c r="F7809" s="337" t="s">
        <v>29</v>
      </c>
      <c r="G7809" s="337" t="s">
        <v>30</v>
      </c>
    </row>
    <row r="7810" spans="1:123" s="94" customFormat="1" ht="24" customHeight="1" x14ac:dyDescent="0.2">
      <c r="A7810" s="99" t="s">
        <v>508</v>
      </c>
      <c r="B7810" s="99" t="s">
        <v>509</v>
      </c>
      <c r="C7810" s="334"/>
      <c r="D7810" s="334"/>
      <c r="E7810" s="336"/>
      <c r="F7810" s="338"/>
      <c r="G7810" s="338"/>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
      <c r="A7811" s="279"/>
      <c r="B7811" s="100"/>
      <c r="C7811" s="138" t="s">
        <v>604</v>
      </c>
      <c r="D7811" s="101"/>
      <c r="E7811" s="102"/>
      <c r="F7811" s="103"/>
      <c r="G7811" s="280"/>
    </row>
    <row r="7812" spans="1:123" s="224" customFormat="1" ht="24" customHeight="1" x14ac:dyDescent="0.2">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
      <c r="A7826" s="282"/>
      <c r="D7826" s="94"/>
      <c r="E7826" s="95"/>
      <c r="F7826" s="268" t="s">
        <v>31</v>
      </c>
      <c r="G7826" s="283">
        <f>SUBTOTAL(9,G7812:G7825)</f>
        <v>0</v>
      </c>
    </row>
    <row r="7827" spans="1:7" ht="24" customHeight="1" x14ac:dyDescent="0.2">
      <c r="A7827" s="282"/>
      <c r="C7827" s="104" t="s">
        <v>605</v>
      </c>
      <c r="D7827" s="94"/>
      <c r="E7827" s="95"/>
      <c r="G7827" s="284"/>
    </row>
    <row r="7828" spans="1:7" s="224" customFormat="1" ht="24" customHeight="1" x14ac:dyDescent="0.2">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
      <c r="A7835" s="219" t="str">
        <f t="shared" si="2346"/>
        <v/>
      </c>
      <c r="B7835" s="217">
        <f t="shared" si="2347"/>
        <v>0</v>
      </c>
      <c r="C7835" s="218"/>
      <c r="D7835" s="219" t="str">
        <f t="shared" si="2348"/>
        <v/>
      </c>
      <c r="E7835" s="220"/>
      <c r="F7835" s="221">
        <f t="shared" si="2349"/>
        <v>0</v>
      </c>
      <c r="G7835" s="281">
        <f t="shared" si="2350"/>
        <v>0</v>
      </c>
    </row>
    <row r="7836" spans="1:7" ht="24" customHeight="1" x14ac:dyDescent="0.2">
      <c r="A7836" s="282"/>
      <c r="D7836" s="94"/>
      <c r="E7836" s="95"/>
      <c r="F7836" s="268" t="s">
        <v>32</v>
      </c>
      <c r="G7836" s="283">
        <f>SUBTOTAL(9,G7828:G7835)</f>
        <v>0</v>
      </c>
    </row>
    <row r="7837" spans="1:7" ht="24" customHeight="1" x14ac:dyDescent="0.2">
      <c r="A7837" s="282"/>
      <c r="C7837" s="104" t="s">
        <v>606</v>
      </c>
      <c r="D7837" s="94"/>
      <c r="E7837" s="95"/>
      <c r="G7837" s="284"/>
    </row>
    <row r="7838" spans="1:7" s="224" customFormat="1" ht="24" customHeight="1" x14ac:dyDescent="0.2">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
      <c r="A7847" s="285"/>
      <c r="B7847" s="94"/>
      <c r="D7847" s="94"/>
      <c r="E7847" s="95"/>
      <c r="F7847" s="268" t="s">
        <v>33</v>
      </c>
      <c r="G7847" s="283">
        <f>SUBTOTAL(9,G7838:G7846)</f>
        <v>0</v>
      </c>
    </row>
    <row r="7848" spans="1:7" ht="24" customHeight="1" x14ac:dyDescent="0.2">
      <c r="A7848" s="286"/>
      <c r="B7848" s="94"/>
      <c r="D7848" s="94"/>
      <c r="E7848" s="95"/>
      <c r="G7848" s="284"/>
    </row>
    <row r="7849" spans="1:7" ht="24" customHeight="1" x14ac:dyDescent="0.2">
      <c r="A7849" s="287" t="str">
        <f>B7807</f>
        <v>12.6.2.2</v>
      </c>
      <c r="B7849" s="288" t="str">
        <f>C7807</f>
        <v>Caño AcquaØ 50mm</v>
      </c>
      <c r="C7849" s="101"/>
      <c r="D7849" s="101" t="s">
        <v>34</v>
      </c>
      <c r="E7849" s="102"/>
      <c r="F7849" s="290" t="s">
        <v>35</v>
      </c>
      <c r="G7849" s="289">
        <f>SUBTOTAL(9,G7812:G7848)</f>
        <v>0</v>
      </c>
    </row>
    <row r="7851" spans="1:7" ht="24" customHeight="1" x14ac:dyDescent="0.2">
      <c r="A7851" s="269" t="s">
        <v>37</v>
      </c>
      <c r="B7851" s="270"/>
      <c r="C7851" s="270"/>
      <c r="D7851" s="270"/>
      <c r="E7851" s="270"/>
      <c r="F7851" s="270"/>
      <c r="G7851" s="271"/>
    </row>
    <row r="7852" spans="1:7" ht="24" customHeight="1" x14ac:dyDescent="0.2">
      <c r="A7852" s="272" t="s">
        <v>602</v>
      </c>
      <c r="B7852" s="90" t="str">
        <f>Comitente</f>
        <v>SUBSECRETARIA DE ARQUITECTURA</v>
      </c>
      <c r="C7852" s="86"/>
      <c r="D7852" s="91"/>
      <c r="E7852" s="91"/>
      <c r="F7852" s="92"/>
      <c r="G7852" s="273"/>
    </row>
    <row r="7853" spans="1:7" ht="24" customHeight="1" x14ac:dyDescent="0.2">
      <c r="A7853" s="272" t="s">
        <v>603</v>
      </c>
      <c r="B7853" s="90">
        <f>Contratista</f>
        <v>0</v>
      </c>
      <c r="C7853" s="87"/>
      <c r="D7853" s="87"/>
      <c r="E7853" s="87"/>
      <c r="F7853" s="93"/>
      <c r="G7853" s="274"/>
    </row>
    <row r="7854" spans="1:7" ht="24" customHeight="1" x14ac:dyDescent="0.2">
      <c r="A7854" s="272" t="s">
        <v>24</v>
      </c>
      <c r="B7854" s="90" t="str">
        <f>Obra</f>
        <v>ESCUELA SECUNDARIA ULLUM</v>
      </c>
      <c r="C7854" s="87"/>
      <c r="D7854" s="87"/>
      <c r="E7854" s="87"/>
      <c r="F7854" s="93" t="s">
        <v>38</v>
      </c>
      <c r="G7854" s="275">
        <f>Fecha_Base</f>
        <v>0</v>
      </c>
    </row>
    <row r="7855" spans="1:7" ht="24" customHeight="1" x14ac:dyDescent="0.2">
      <c r="A7855" s="276" t="s">
        <v>601</v>
      </c>
      <c r="B7855" s="88" t="str">
        <f>Ubicación</f>
        <v>ULLUM - SAN JUAN</v>
      </c>
      <c r="C7855" s="88"/>
      <c r="D7855" s="94"/>
      <c r="E7855" s="95"/>
      <c r="G7855" s="277"/>
    </row>
    <row r="7856" spans="1:7" ht="24" customHeight="1" x14ac:dyDescent="0.2">
      <c r="A7856" s="276" t="s">
        <v>39</v>
      </c>
      <c r="B7856" s="97">
        <f>IFERROR(VALUE(LEFT(B7857,FIND(".",B7857)-1)),"")</f>
        <v>12</v>
      </c>
      <c r="C7856" s="89" t="str">
        <f>IFERROR(VLOOKUP(B7856,Tabla_CyP,2,FALSE),"")</f>
        <v xml:space="preserve"> INSTALACIÓN SANITARIA</v>
      </c>
      <c r="E7856" s="95"/>
      <c r="G7856" s="277"/>
    </row>
    <row r="7857" spans="1:123" ht="24" customHeight="1" x14ac:dyDescent="0.2">
      <c r="A7857" s="276" t="s">
        <v>25</v>
      </c>
      <c r="B7857" s="98" t="str">
        <f>IFERROR(VLOOKUP(COUNTIF($A$1:A7857,"ANALISIS DE PRECIOS"),Tabla_NumeroItem,2,FALSE),"")</f>
        <v>12.6.2.3</v>
      </c>
      <c r="C7857" s="89" t="str">
        <f>IFERROR(VLOOKUP(B7857,Tabla_CyP,2,FALSE),"")</f>
        <v>Caño AcquaØ 32mm</v>
      </c>
      <c r="D7857" s="94"/>
      <c r="E7857" s="95"/>
      <c r="F7857" s="93" t="s">
        <v>26</v>
      </c>
      <c r="G7857" s="278" t="str">
        <f>IFERROR(VLOOKUP(B7857,Tabla_CyP,4,FALSE),"")</f>
        <v>ml</v>
      </c>
    </row>
    <row r="7858" spans="1:123" ht="24" customHeight="1" x14ac:dyDescent="0.2">
      <c r="A7858" s="276"/>
      <c r="B7858" s="88"/>
      <c r="D7858" s="94"/>
      <c r="E7858" s="95"/>
      <c r="G7858" s="277"/>
    </row>
    <row r="7859" spans="1:123" ht="24" customHeight="1" x14ac:dyDescent="0.2">
      <c r="A7859" s="331" t="s">
        <v>507</v>
      </c>
      <c r="B7859" s="332"/>
      <c r="C7859" s="333" t="s">
        <v>0</v>
      </c>
      <c r="D7859" s="333" t="s">
        <v>27</v>
      </c>
      <c r="E7859" s="335" t="s">
        <v>28</v>
      </c>
      <c r="F7859" s="337" t="s">
        <v>29</v>
      </c>
      <c r="G7859" s="337" t="s">
        <v>30</v>
      </c>
    </row>
    <row r="7860" spans="1:123" s="94" customFormat="1" ht="24" customHeight="1" x14ac:dyDescent="0.2">
      <c r="A7860" s="99" t="s">
        <v>508</v>
      </c>
      <c r="B7860" s="99" t="s">
        <v>509</v>
      </c>
      <c r="C7860" s="334"/>
      <c r="D7860" s="334"/>
      <c r="E7860" s="336"/>
      <c r="F7860" s="338"/>
      <c r="G7860" s="338"/>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
      <c r="A7861" s="279"/>
      <c r="B7861" s="100"/>
      <c r="C7861" s="138" t="s">
        <v>604</v>
      </c>
      <c r="D7861" s="101"/>
      <c r="E7861" s="102"/>
      <c r="F7861" s="103"/>
      <c r="G7861" s="280"/>
    </row>
    <row r="7862" spans="1:123" s="224" customFormat="1" ht="24" customHeight="1" x14ac:dyDescent="0.2">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
      <c r="A7876" s="282"/>
      <c r="D7876" s="94"/>
      <c r="E7876" s="95"/>
      <c r="F7876" s="268" t="s">
        <v>31</v>
      </c>
      <c r="G7876" s="283">
        <f>SUBTOTAL(9,G7862:G7875)</f>
        <v>0</v>
      </c>
    </row>
    <row r="7877" spans="1:7" ht="24" customHeight="1" x14ac:dyDescent="0.2">
      <c r="A7877" s="282"/>
      <c r="C7877" s="104" t="s">
        <v>605</v>
      </c>
      <c r="D7877" s="94"/>
      <c r="E7877" s="95"/>
      <c r="G7877" s="284"/>
    </row>
    <row r="7878" spans="1:7" s="224" customFormat="1" ht="24" customHeight="1" x14ac:dyDescent="0.2">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
      <c r="A7885" s="219" t="str">
        <f t="shared" si="2361"/>
        <v/>
      </c>
      <c r="B7885" s="217">
        <f t="shared" si="2362"/>
        <v>0</v>
      </c>
      <c r="C7885" s="218"/>
      <c r="D7885" s="219" t="str">
        <f t="shared" si="2363"/>
        <v/>
      </c>
      <c r="E7885" s="220"/>
      <c r="F7885" s="221">
        <f t="shared" si="2364"/>
        <v>0</v>
      </c>
      <c r="G7885" s="281">
        <f t="shared" si="2365"/>
        <v>0</v>
      </c>
    </row>
    <row r="7886" spans="1:7" ht="24" customHeight="1" x14ac:dyDescent="0.2">
      <c r="A7886" s="282"/>
      <c r="D7886" s="94"/>
      <c r="E7886" s="95"/>
      <c r="F7886" s="268" t="s">
        <v>32</v>
      </c>
      <c r="G7886" s="283">
        <f>SUBTOTAL(9,G7878:G7885)</f>
        <v>0</v>
      </c>
    </row>
    <row r="7887" spans="1:7" ht="24" customHeight="1" x14ac:dyDescent="0.2">
      <c r="A7887" s="282"/>
      <c r="C7887" s="104" t="s">
        <v>606</v>
      </c>
      <c r="D7887" s="94"/>
      <c r="E7887" s="95"/>
      <c r="G7887" s="284"/>
    </row>
    <row r="7888" spans="1:7" s="224" customFormat="1" ht="24" customHeight="1" x14ac:dyDescent="0.2">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
      <c r="A7897" s="285"/>
      <c r="B7897" s="94"/>
      <c r="D7897" s="94"/>
      <c r="E7897" s="95"/>
      <c r="F7897" s="268" t="s">
        <v>33</v>
      </c>
      <c r="G7897" s="283">
        <f>SUBTOTAL(9,G7888:G7896)</f>
        <v>0</v>
      </c>
    </row>
    <row r="7898" spans="1:7" ht="24" customHeight="1" x14ac:dyDescent="0.2">
      <c r="A7898" s="286"/>
      <c r="B7898" s="94"/>
      <c r="D7898" s="94"/>
      <c r="E7898" s="95"/>
      <c r="G7898" s="284"/>
    </row>
    <row r="7899" spans="1:7" ht="24" customHeight="1" x14ac:dyDescent="0.2">
      <c r="A7899" s="287" t="str">
        <f>B7857</f>
        <v>12.6.2.3</v>
      </c>
      <c r="B7899" s="288" t="str">
        <f>C7857</f>
        <v>Caño AcquaØ 32mm</v>
      </c>
      <c r="C7899" s="101"/>
      <c r="D7899" s="101" t="s">
        <v>34</v>
      </c>
      <c r="E7899" s="102"/>
      <c r="F7899" s="290" t="s">
        <v>35</v>
      </c>
      <c r="G7899" s="289">
        <f>SUBTOTAL(9,G7862:G7898)</f>
        <v>0</v>
      </c>
    </row>
    <row r="7901" spans="1:7" ht="24" customHeight="1" x14ac:dyDescent="0.2">
      <c r="A7901" s="269" t="s">
        <v>37</v>
      </c>
      <c r="B7901" s="270"/>
      <c r="C7901" s="270"/>
      <c r="D7901" s="270"/>
      <c r="E7901" s="270"/>
      <c r="F7901" s="270"/>
      <c r="G7901" s="271"/>
    </row>
    <row r="7902" spans="1:7" ht="24" customHeight="1" x14ac:dyDescent="0.2">
      <c r="A7902" s="272" t="s">
        <v>602</v>
      </c>
      <c r="B7902" s="90" t="str">
        <f>Comitente</f>
        <v>SUBSECRETARIA DE ARQUITECTURA</v>
      </c>
      <c r="C7902" s="86"/>
      <c r="D7902" s="91"/>
      <c r="E7902" s="91"/>
      <c r="F7902" s="92"/>
      <c r="G7902" s="273"/>
    </row>
    <row r="7903" spans="1:7" ht="24" customHeight="1" x14ac:dyDescent="0.2">
      <c r="A7903" s="272" t="s">
        <v>603</v>
      </c>
      <c r="B7903" s="90">
        <f>Contratista</f>
        <v>0</v>
      </c>
      <c r="C7903" s="87"/>
      <c r="D7903" s="87"/>
      <c r="E7903" s="87"/>
      <c r="F7903" s="93"/>
      <c r="G7903" s="274"/>
    </row>
    <row r="7904" spans="1:7" ht="24" customHeight="1" x14ac:dyDescent="0.2">
      <c r="A7904" s="272" t="s">
        <v>24</v>
      </c>
      <c r="B7904" s="90" t="str">
        <f>Obra</f>
        <v>ESCUELA SECUNDARIA ULLUM</v>
      </c>
      <c r="C7904" s="87"/>
      <c r="D7904" s="87"/>
      <c r="E7904" s="87"/>
      <c r="F7904" s="93" t="s">
        <v>38</v>
      </c>
      <c r="G7904" s="275">
        <f>Fecha_Base</f>
        <v>0</v>
      </c>
    </row>
    <row r="7905" spans="1:123" ht="24" customHeight="1" x14ac:dyDescent="0.2">
      <c r="A7905" s="276" t="s">
        <v>601</v>
      </c>
      <c r="B7905" s="88" t="str">
        <f>Ubicación</f>
        <v>ULLUM - SAN JUAN</v>
      </c>
      <c r="C7905" s="88"/>
      <c r="D7905" s="94"/>
      <c r="E7905" s="95"/>
      <c r="G7905" s="277"/>
    </row>
    <row r="7906" spans="1:123" ht="24" customHeight="1" x14ac:dyDescent="0.2">
      <c r="A7906" s="276" t="s">
        <v>39</v>
      </c>
      <c r="B7906" s="97">
        <f>IFERROR(VALUE(LEFT(B7907,FIND(".",B7907)-1)),"")</f>
        <v>12</v>
      </c>
      <c r="C7906" s="89" t="str">
        <f>IFERROR(VLOOKUP(B7906,Tabla_CyP,2,FALSE),"")</f>
        <v xml:space="preserve"> INSTALACIÓN SANITARIA</v>
      </c>
      <c r="E7906" s="95"/>
      <c r="G7906" s="277"/>
    </row>
    <row r="7907" spans="1:123" ht="24" customHeight="1" x14ac:dyDescent="0.2">
      <c r="A7907" s="276" t="s">
        <v>25</v>
      </c>
      <c r="B7907" s="98" t="str">
        <f>IFERROR(VLOOKUP(COUNTIF($A$1:A7907,"ANALISIS DE PRECIOS"),Tabla_NumeroItem,2,FALSE),"")</f>
        <v>12.6.2.4</v>
      </c>
      <c r="C7907" s="89" t="str">
        <f>IFERROR(VLOOKUP(B7907,Tabla_CyP,2,FALSE),"")</f>
        <v>Caño AcquaØ 25mm</v>
      </c>
      <c r="D7907" s="94"/>
      <c r="E7907" s="95"/>
      <c r="F7907" s="93" t="s">
        <v>26</v>
      </c>
      <c r="G7907" s="278" t="str">
        <f>IFERROR(VLOOKUP(B7907,Tabla_CyP,4,FALSE),"")</f>
        <v>ml</v>
      </c>
    </row>
    <row r="7908" spans="1:123" ht="24" customHeight="1" x14ac:dyDescent="0.2">
      <c r="A7908" s="276"/>
      <c r="B7908" s="88"/>
      <c r="D7908" s="94"/>
      <c r="E7908" s="95"/>
      <c r="G7908" s="277"/>
    </row>
    <row r="7909" spans="1:123" ht="24" customHeight="1" x14ac:dyDescent="0.2">
      <c r="A7909" s="331" t="s">
        <v>507</v>
      </c>
      <c r="B7909" s="332"/>
      <c r="C7909" s="333" t="s">
        <v>0</v>
      </c>
      <c r="D7909" s="333" t="s">
        <v>27</v>
      </c>
      <c r="E7909" s="335" t="s">
        <v>28</v>
      </c>
      <c r="F7909" s="337" t="s">
        <v>29</v>
      </c>
      <c r="G7909" s="337" t="s">
        <v>30</v>
      </c>
    </row>
    <row r="7910" spans="1:123" s="94" customFormat="1" ht="24" customHeight="1" x14ac:dyDescent="0.2">
      <c r="A7910" s="99" t="s">
        <v>508</v>
      </c>
      <c r="B7910" s="99" t="s">
        <v>509</v>
      </c>
      <c r="C7910" s="334"/>
      <c r="D7910" s="334"/>
      <c r="E7910" s="336"/>
      <c r="F7910" s="338"/>
      <c r="G7910" s="338"/>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
      <c r="A7911" s="279"/>
      <c r="B7911" s="100"/>
      <c r="C7911" s="138" t="s">
        <v>604</v>
      </c>
      <c r="D7911" s="101"/>
      <c r="E7911" s="102"/>
      <c r="F7911" s="103"/>
      <c r="G7911" s="280"/>
    </row>
    <row r="7912" spans="1:123" s="224" customFormat="1" ht="24" customHeight="1" x14ac:dyDescent="0.2">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
      <c r="A7926" s="282"/>
      <c r="D7926" s="94"/>
      <c r="E7926" s="95"/>
      <c r="F7926" s="268" t="s">
        <v>31</v>
      </c>
      <c r="G7926" s="283">
        <f>SUBTOTAL(9,G7912:G7925)</f>
        <v>0</v>
      </c>
    </row>
    <row r="7927" spans="1:7" ht="24" customHeight="1" x14ac:dyDescent="0.2">
      <c r="A7927" s="282"/>
      <c r="C7927" s="104" t="s">
        <v>605</v>
      </c>
      <c r="D7927" s="94"/>
      <c r="E7927" s="95"/>
      <c r="G7927" s="284"/>
    </row>
    <row r="7928" spans="1:7" s="224" customFormat="1" ht="24" customHeight="1" x14ac:dyDescent="0.2">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
      <c r="A7935" s="219" t="str">
        <f t="shared" si="2376"/>
        <v/>
      </c>
      <c r="B7935" s="217">
        <f t="shared" si="2377"/>
        <v>0</v>
      </c>
      <c r="C7935" s="218"/>
      <c r="D7935" s="219" t="str">
        <f t="shared" si="2378"/>
        <v/>
      </c>
      <c r="E7935" s="220"/>
      <c r="F7935" s="221">
        <f t="shared" si="2379"/>
        <v>0</v>
      </c>
      <c r="G7935" s="281">
        <f t="shared" si="2380"/>
        <v>0</v>
      </c>
    </row>
    <row r="7936" spans="1:7" ht="24" customHeight="1" x14ac:dyDescent="0.2">
      <c r="A7936" s="282"/>
      <c r="D7936" s="94"/>
      <c r="E7936" s="95"/>
      <c r="F7936" s="268" t="s">
        <v>32</v>
      </c>
      <c r="G7936" s="283">
        <f>SUBTOTAL(9,G7928:G7935)</f>
        <v>0</v>
      </c>
    </row>
    <row r="7937" spans="1:7" ht="24" customHeight="1" x14ac:dyDescent="0.2">
      <c r="A7937" s="282"/>
      <c r="C7937" s="104" t="s">
        <v>606</v>
      </c>
      <c r="D7937" s="94"/>
      <c r="E7937" s="95"/>
      <c r="G7937" s="284"/>
    </row>
    <row r="7938" spans="1:7" s="224" customFormat="1" ht="24" customHeight="1" x14ac:dyDescent="0.2">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
      <c r="A7947" s="285"/>
      <c r="B7947" s="94"/>
      <c r="D7947" s="94"/>
      <c r="E7947" s="95"/>
      <c r="F7947" s="268" t="s">
        <v>33</v>
      </c>
      <c r="G7947" s="283">
        <f>SUBTOTAL(9,G7938:G7946)</f>
        <v>0</v>
      </c>
    </row>
    <row r="7948" spans="1:7" ht="24" customHeight="1" x14ac:dyDescent="0.2">
      <c r="A7948" s="286"/>
      <c r="B7948" s="94"/>
      <c r="D7948" s="94"/>
      <c r="E7948" s="95"/>
      <c r="G7948" s="284"/>
    </row>
    <row r="7949" spans="1:7" ht="24" customHeight="1" x14ac:dyDescent="0.2">
      <c r="A7949" s="287" t="str">
        <f>B7907</f>
        <v>12.6.2.4</v>
      </c>
      <c r="B7949" s="288" t="str">
        <f>C7907</f>
        <v>Caño AcquaØ 25mm</v>
      </c>
      <c r="C7949" s="101"/>
      <c r="D7949" s="101" t="s">
        <v>34</v>
      </c>
      <c r="E7949" s="102"/>
      <c r="F7949" s="290" t="s">
        <v>35</v>
      </c>
      <c r="G7949" s="289">
        <f>SUBTOTAL(9,G7912:G7948)</f>
        <v>0</v>
      </c>
    </row>
    <row r="7951" spans="1:7" ht="24" customHeight="1" x14ac:dyDescent="0.2">
      <c r="A7951" s="269" t="s">
        <v>37</v>
      </c>
      <c r="B7951" s="270"/>
      <c r="C7951" s="270"/>
      <c r="D7951" s="270"/>
      <c r="E7951" s="270"/>
      <c r="F7951" s="270"/>
      <c r="G7951" s="271"/>
    </row>
    <row r="7952" spans="1:7" ht="24" customHeight="1" x14ac:dyDescent="0.2">
      <c r="A7952" s="272" t="s">
        <v>602</v>
      </c>
      <c r="B7952" s="90" t="str">
        <f>Comitente</f>
        <v>SUBSECRETARIA DE ARQUITECTURA</v>
      </c>
      <c r="C7952" s="86"/>
      <c r="D7952" s="91"/>
      <c r="E7952" s="91"/>
      <c r="F7952" s="92"/>
      <c r="G7952" s="273"/>
    </row>
    <row r="7953" spans="1:123" ht="24" customHeight="1" x14ac:dyDescent="0.2">
      <c r="A7953" s="272" t="s">
        <v>603</v>
      </c>
      <c r="B7953" s="90">
        <f>Contratista</f>
        <v>0</v>
      </c>
      <c r="C7953" s="87"/>
      <c r="D7953" s="87"/>
      <c r="E7953" s="87"/>
      <c r="F7953" s="93"/>
      <c r="G7953" s="274"/>
    </row>
    <row r="7954" spans="1:123" ht="24" customHeight="1" x14ac:dyDescent="0.2">
      <c r="A7954" s="272" t="s">
        <v>24</v>
      </c>
      <c r="B7954" s="90" t="str">
        <f>Obra</f>
        <v>ESCUELA SECUNDARIA ULLUM</v>
      </c>
      <c r="C7954" s="87"/>
      <c r="D7954" s="87"/>
      <c r="E7954" s="87"/>
      <c r="F7954" s="93" t="s">
        <v>38</v>
      </c>
      <c r="G7954" s="275">
        <f>Fecha_Base</f>
        <v>0</v>
      </c>
    </row>
    <row r="7955" spans="1:123" ht="24" customHeight="1" x14ac:dyDescent="0.2">
      <c r="A7955" s="276" t="s">
        <v>601</v>
      </c>
      <c r="B7955" s="88" t="str">
        <f>Ubicación</f>
        <v>ULLUM - SAN JUAN</v>
      </c>
      <c r="C7955" s="88"/>
      <c r="D7955" s="94"/>
      <c r="E7955" s="95"/>
      <c r="G7955" s="277"/>
    </row>
    <row r="7956" spans="1:123" ht="24" customHeight="1" x14ac:dyDescent="0.2">
      <c r="A7956" s="276" t="s">
        <v>39</v>
      </c>
      <c r="B7956" s="97">
        <f>IFERROR(VALUE(LEFT(B7957,FIND(".",B7957)-1)),"")</f>
        <v>12</v>
      </c>
      <c r="C7956" s="89" t="str">
        <f>IFERROR(VLOOKUP(B7956,Tabla_CyP,2,FALSE),"")</f>
        <v xml:space="preserve"> INSTALACIÓN SANITARIA</v>
      </c>
      <c r="E7956" s="95"/>
      <c r="G7956" s="277"/>
    </row>
    <row r="7957" spans="1:123" ht="24" customHeight="1" x14ac:dyDescent="0.2">
      <c r="A7957" s="276" t="s">
        <v>25</v>
      </c>
      <c r="B7957" s="98" t="str">
        <f>IFERROR(VLOOKUP(COUNTIF($A$1:A7957,"ANALISIS DE PRECIOS"),Tabla_NumeroItem,2,FALSE),"")</f>
        <v>12.6.2.5</v>
      </c>
      <c r="C7957" s="89" t="str">
        <f>IFERROR(VLOOKUP(B7957,Tabla_CyP,2,FALSE),"")</f>
        <v>Caño AcquaØ 20mm</v>
      </c>
      <c r="D7957" s="94"/>
      <c r="E7957" s="95"/>
      <c r="F7957" s="93" t="s">
        <v>26</v>
      </c>
      <c r="G7957" s="278" t="str">
        <f>IFERROR(VLOOKUP(B7957,Tabla_CyP,4,FALSE),"")</f>
        <v>ml</v>
      </c>
    </row>
    <row r="7958" spans="1:123" ht="24" customHeight="1" x14ac:dyDescent="0.2">
      <c r="A7958" s="276"/>
      <c r="B7958" s="88"/>
      <c r="D7958" s="94"/>
      <c r="E7958" s="95"/>
      <c r="G7958" s="277"/>
    </row>
    <row r="7959" spans="1:123" ht="24" customHeight="1" x14ac:dyDescent="0.2">
      <c r="A7959" s="331" t="s">
        <v>507</v>
      </c>
      <c r="B7959" s="332"/>
      <c r="C7959" s="333" t="s">
        <v>0</v>
      </c>
      <c r="D7959" s="333" t="s">
        <v>27</v>
      </c>
      <c r="E7959" s="335" t="s">
        <v>28</v>
      </c>
      <c r="F7959" s="337" t="s">
        <v>29</v>
      </c>
      <c r="G7959" s="337" t="s">
        <v>30</v>
      </c>
    </row>
    <row r="7960" spans="1:123" s="94" customFormat="1" ht="24" customHeight="1" x14ac:dyDescent="0.2">
      <c r="A7960" s="99" t="s">
        <v>508</v>
      </c>
      <c r="B7960" s="99" t="s">
        <v>509</v>
      </c>
      <c r="C7960" s="334"/>
      <c r="D7960" s="334"/>
      <c r="E7960" s="336"/>
      <c r="F7960" s="338"/>
      <c r="G7960" s="338"/>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
      <c r="A7961" s="279"/>
      <c r="B7961" s="100"/>
      <c r="C7961" s="138" t="s">
        <v>604</v>
      </c>
      <c r="D7961" s="101"/>
      <c r="E7961" s="102"/>
      <c r="F7961" s="103"/>
      <c r="G7961" s="280"/>
    </row>
    <row r="7962" spans="1:123" s="224" customFormat="1" ht="24" customHeight="1" x14ac:dyDescent="0.2">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
      <c r="A7976" s="282"/>
      <c r="D7976" s="94"/>
      <c r="E7976" s="95"/>
      <c r="F7976" s="268" t="s">
        <v>31</v>
      </c>
      <c r="G7976" s="283">
        <f>SUBTOTAL(9,G7962:G7975)</f>
        <v>0</v>
      </c>
    </row>
    <row r="7977" spans="1:7" ht="24" customHeight="1" x14ac:dyDescent="0.2">
      <c r="A7977" s="282"/>
      <c r="C7977" s="104" t="s">
        <v>605</v>
      </c>
      <c r="D7977" s="94"/>
      <c r="E7977" s="95"/>
      <c r="G7977" s="284"/>
    </row>
    <row r="7978" spans="1:7" s="224" customFormat="1" ht="24" customHeight="1" x14ac:dyDescent="0.2">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
      <c r="A7985" s="219" t="str">
        <f t="shared" si="2391"/>
        <v/>
      </c>
      <c r="B7985" s="217">
        <f t="shared" si="2392"/>
        <v>0</v>
      </c>
      <c r="C7985" s="218"/>
      <c r="D7985" s="219" t="str">
        <f t="shared" si="2393"/>
        <v/>
      </c>
      <c r="E7985" s="220"/>
      <c r="F7985" s="221">
        <f t="shared" si="2394"/>
        <v>0</v>
      </c>
      <c r="G7985" s="281">
        <f t="shared" si="2395"/>
        <v>0</v>
      </c>
    </row>
    <row r="7986" spans="1:7" ht="24" customHeight="1" x14ac:dyDescent="0.2">
      <c r="A7986" s="282"/>
      <c r="D7986" s="94"/>
      <c r="E7986" s="95"/>
      <c r="F7986" s="268" t="s">
        <v>32</v>
      </c>
      <c r="G7986" s="283">
        <f>SUBTOTAL(9,G7978:G7985)</f>
        <v>0</v>
      </c>
    </row>
    <row r="7987" spans="1:7" ht="24" customHeight="1" x14ac:dyDescent="0.2">
      <c r="A7987" s="282"/>
      <c r="C7987" s="104" t="s">
        <v>606</v>
      </c>
      <c r="D7987" s="94"/>
      <c r="E7987" s="95"/>
      <c r="G7987" s="284"/>
    </row>
    <row r="7988" spans="1:7" s="224" customFormat="1" ht="24" customHeight="1" x14ac:dyDescent="0.2">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
      <c r="A7997" s="285"/>
      <c r="B7997" s="94"/>
      <c r="D7997" s="94"/>
      <c r="E7997" s="95"/>
      <c r="F7997" s="268" t="s">
        <v>33</v>
      </c>
      <c r="G7997" s="283">
        <f>SUBTOTAL(9,G7988:G7996)</f>
        <v>0</v>
      </c>
    </row>
    <row r="7998" spans="1:7" ht="24" customHeight="1" x14ac:dyDescent="0.2">
      <c r="A7998" s="286"/>
      <c r="B7998" s="94"/>
      <c r="D7998" s="94"/>
      <c r="E7998" s="95"/>
      <c r="G7998" s="284"/>
    </row>
    <row r="7999" spans="1:7" ht="24" customHeight="1" x14ac:dyDescent="0.2">
      <c r="A7999" s="287" t="str">
        <f>B7957</f>
        <v>12.6.2.5</v>
      </c>
      <c r="B7999" s="288" t="str">
        <f>C7957</f>
        <v>Caño AcquaØ 20mm</v>
      </c>
      <c r="C7999" s="101"/>
      <c r="D7999" s="101" t="s">
        <v>34</v>
      </c>
      <c r="E7999" s="102"/>
      <c r="F7999" s="290" t="s">
        <v>35</v>
      </c>
      <c r="G7999" s="289">
        <f>SUBTOTAL(9,G7962:G7998)</f>
        <v>0</v>
      </c>
    </row>
    <row r="8001" spans="1:123" ht="24" customHeight="1" x14ac:dyDescent="0.2">
      <c r="A8001" s="269" t="s">
        <v>37</v>
      </c>
      <c r="B8001" s="270"/>
      <c r="C8001" s="270"/>
      <c r="D8001" s="270"/>
      <c r="E8001" s="270"/>
      <c r="F8001" s="270"/>
      <c r="G8001" s="271"/>
    </row>
    <row r="8002" spans="1:123" ht="24" customHeight="1" x14ac:dyDescent="0.2">
      <c r="A8002" s="272" t="s">
        <v>602</v>
      </c>
      <c r="B8002" s="90" t="str">
        <f>Comitente</f>
        <v>SUBSECRETARIA DE ARQUITECTURA</v>
      </c>
      <c r="C8002" s="86"/>
      <c r="D8002" s="91"/>
      <c r="E8002" s="91"/>
      <c r="F8002" s="92"/>
      <c r="G8002" s="273"/>
    </row>
    <row r="8003" spans="1:123" ht="24" customHeight="1" x14ac:dyDescent="0.2">
      <c r="A8003" s="272" t="s">
        <v>603</v>
      </c>
      <c r="B8003" s="90">
        <f>Contratista</f>
        <v>0</v>
      </c>
      <c r="C8003" s="87"/>
      <c r="D8003" s="87"/>
      <c r="E8003" s="87"/>
      <c r="F8003" s="93"/>
      <c r="G8003" s="274"/>
    </row>
    <row r="8004" spans="1:123" ht="24" customHeight="1" x14ac:dyDescent="0.2">
      <c r="A8004" s="272" t="s">
        <v>24</v>
      </c>
      <c r="B8004" s="90" t="str">
        <f>Obra</f>
        <v>ESCUELA SECUNDARIA ULLUM</v>
      </c>
      <c r="C8004" s="87"/>
      <c r="D8004" s="87"/>
      <c r="E8004" s="87"/>
      <c r="F8004" s="93" t="s">
        <v>38</v>
      </c>
      <c r="G8004" s="275">
        <f>Fecha_Base</f>
        <v>0</v>
      </c>
    </row>
    <row r="8005" spans="1:123" ht="24" customHeight="1" x14ac:dyDescent="0.2">
      <c r="A8005" s="276" t="s">
        <v>601</v>
      </c>
      <c r="B8005" s="88" t="str">
        <f>Ubicación</f>
        <v>ULLUM - SAN JUAN</v>
      </c>
      <c r="C8005" s="88"/>
      <c r="D8005" s="94"/>
      <c r="E8005" s="95"/>
      <c r="G8005" s="277"/>
    </row>
    <row r="8006" spans="1:123" ht="24" customHeight="1" x14ac:dyDescent="0.2">
      <c r="A8006" s="276" t="s">
        <v>39</v>
      </c>
      <c r="B8006" s="97">
        <f>IFERROR(VALUE(LEFT(B8007,FIND(".",B8007)-1)),"")</f>
        <v>12</v>
      </c>
      <c r="C8006" s="89" t="str">
        <f>IFERROR(VLOOKUP(B8006,Tabla_CyP,2,FALSE),"")</f>
        <v xml:space="preserve"> INSTALACIÓN SANITARIA</v>
      </c>
      <c r="E8006" s="95"/>
      <c r="G8006" s="277"/>
    </row>
    <row r="8007" spans="1:123" ht="24" customHeight="1" x14ac:dyDescent="0.2">
      <c r="A8007" s="276" t="s">
        <v>25</v>
      </c>
      <c r="B8007" s="98" t="str">
        <f>IFERROR(VLOOKUP(COUNTIF($A$1:A8007,"ANALISIS DE PRECIOS"),Tabla_NumeroItem,2,FALSE),"")</f>
        <v>12.6.2.6</v>
      </c>
      <c r="C8007" s="89" t="str">
        <f>IFERROR(VLOOKUP(B8007,Tabla_CyP,2,FALSE),"")</f>
        <v>Varios</v>
      </c>
      <c r="D8007" s="94"/>
      <c r="E8007" s="95"/>
      <c r="F8007" s="93" t="s">
        <v>26</v>
      </c>
      <c r="G8007" s="278" t="str">
        <f>IFERROR(VLOOKUP(B8007,Tabla_CyP,4,FALSE),"")</f>
        <v>gl</v>
      </c>
    </row>
    <row r="8008" spans="1:123" ht="24" customHeight="1" x14ac:dyDescent="0.2">
      <c r="A8008" s="276"/>
      <c r="B8008" s="88"/>
      <c r="D8008" s="94"/>
      <c r="E8008" s="95"/>
      <c r="G8008" s="277"/>
    </row>
    <row r="8009" spans="1:123" ht="24" customHeight="1" x14ac:dyDescent="0.2">
      <c r="A8009" s="331" t="s">
        <v>507</v>
      </c>
      <c r="B8009" s="332"/>
      <c r="C8009" s="333" t="s">
        <v>0</v>
      </c>
      <c r="D8009" s="333" t="s">
        <v>27</v>
      </c>
      <c r="E8009" s="335" t="s">
        <v>28</v>
      </c>
      <c r="F8009" s="337" t="s">
        <v>29</v>
      </c>
      <c r="G8009" s="337" t="s">
        <v>30</v>
      </c>
    </row>
    <row r="8010" spans="1:123" s="94" customFormat="1" ht="24" customHeight="1" x14ac:dyDescent="0.2">
      <c r="A8010" s="99" t="s">
        <v>508</v>
      </c>
      <c r="B8010" s="99" t="s">
        <v>509</v>
      </c>
      <c r="C8010" s="334"/>
      <c r="D8010" s="334"/>
      <c r="E8010" s="336"/>
      <c r="F8010" s="338"/>
      <c r="G8010" s="338"/>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
      <c r="A8011" s="279"/>
      <c r="B8011" s="100"/>
      <c r="C8011" s="138" t="s">
        <v>604</v>
      </c>
      <c r="D8011" s="101"/>
      <c r="E8011" s="102"/>
      <c r="F8011" s="103"/>
      <c r="G8011" s="280"/>
    </row>
    <row r="8012" spans="1:123" s="224" customFormat="1" ht="24" customHeight="1" x14ac:dyDescent="0.2">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
      <c r="A8026" s="282"/>
      <c r="D8026" s="94"/>
      <c r="E8026" s="95"/>
      <c r="F8026" s="268" t="s">
        <v>31</v>
      </c>
      <c r="G8026" s="283">
        <f>SUBTOTAL(9,G8012:G8025)</f>
        <v>0</v>
      </c>
    </row>
    <row r="8027" spans="1:7" ht="24" customHeight="1" x14ac:dyDescent="0.2">
      <c r="A8027" s="282"/>
      <c r="C8027" s="104" t="s">
        <v>605</v>
      </c>
      <c r="D8027" s="94"/>
      <c r="E8027" s="95"/>
      <c r="G8027" s="284"/>
    </row>
    <row r="8028" spans="1:7" s="224" customFormat="1" ht="24" customHeight="1" x14ac:dyDescent="0.2">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
      <c r="A8035" s="219" t="str">
        <f t="shared" si="2406"/>
        <v/>
      </c>
      <c r="B8035" s="217">
        <f t="shared" si="2407"/>
        <v>0</v>
      </c>
      <c r="C8035" s="218"/>
      <c r="D8035" s="219" t="str">
        <f t="shared" si="2408"/>
        <v/>
      </c>
      <c r="E8035" s="220"/>
      <c r="F8035" s="221">
        <f t="shared" si="2409"/>
        <v>0</v>
      </c>
      <c r="G8035" s="281">
        <f t="shared" si="2410"/>
        <v>0</v>
      </c>
    </row>
    <row r="8036" spans="1:7" ht="24" customHeight="1" x14ac:dyDescent="0.2">
      <c r="A8036" s="282"/>
      <c r="D8036" s="94"/>
      <c r="E8036" s="95"/>
      <c r="F8036" s="268" t="s">
        <v>32</v>
      </c>
      <c r="G8036" s="283">
        <f>SUBTOTAL(9,G8028:G8035)</f>
        <v>0</v>
      </c>
    </row>
    <row r="8037" spans="1:7" ht="24" customHeight="1" x14ac:dyDescent="0.2">
      <c r="A8037" s="282"/>
      <c r="C8037" s="104" t="s">
        <v>606</v>
      </c>
      <c r="D8037" s="94"/>
      <c r="E8037" s="95"/>
      <c r="G8037" s="284"/>
    </row>
    <row r="8038" spans="1:7" s="224" customFormat="1" ht="24" customHeight="1" x14ac:dyDescent="0.2">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
      <c r="A8047" s="285"/>
      <c r="B8047" s="94"/>
      <c r="D8047" s="94"/>
      <c r="E8047" s="95"/>
      <c r="F8047" s="268" t="s">
        <v>33</v>
      </c>
      <c r="G8047" s="283">
        <f>SUBTOTAL(9,G8038:G8046)</f>
        <v>0</v>
      </c>
    </row>
    <row r="8048" spans="1:7" ht="24" customHeight="1" x14ac:dyDescent="0.2">
      <c r="A8048" s="286"/>
      <c r="B8048" s="94"/>
      <c r="D8048" s="94"/>
      <c r="E8048" s="95"/>
      <c r="G8048" s="284"/>
    </row>
    <row r="8049" spans="1:123" ht="24" customHeight="1" x14ac:dyDescent="0.2">
      <c r="A8049" s="287" t="str">
        <f>B8007</f>
        <v>12.6.2.6</v>
      </c>
      <c r="B8049" s="288" t="str">
        <f>C8007</f>
        <v>Varios</v>
      </c>
      <c r="C8049" s="101"/>
      <c r="D8049" s="101" t="s">
        <v>34</v>
      </c>
      <c r="E8049" s="102"/>
      <c r="F8049" s="290" t="s">
        <v>35</v>
      </c>
      <c r="G8049" s="289">
        <f>SUBTOTAL(9,G8012:G8048)</f>
        <v>0</v>
      </c>
    </row>
    <row r="8051" spans="1:123" ht="24" customHeight="1" x14ac:dyDescent="0.2">
      <c r="A8051" s="269" t="s">
        <v>37</v>
      </c>
      <c r="B8051" s="270"/>
      <c r="C8051" s="270"/>
      <c r="D8051" s="270"/>
      <c r="E8051" s="270"/>
      <c r="F8051" s="270"/>
      <c r="G8051" s="271"/>
    </row>
    <row r="8052" spans="1:123" ht="24" customHeight="1" x14ac:dyDescent="0.2">
      <c r="A8052" s="272" t="s">
        <v>602</v>
      </c>
      <c r="B8052" s="90" t="str">
        <f>Comitente</f>
        <v>SUBSECRETARIA DE ARQUITECTURA</v>
      </c>
      <c r="C8052" s="86"/>
      <c r="D8052" s="91"/>
      <c r="E8052" s="91"/>
      <c r="F8052" s="92"/>
      <c r="G8052" s="273"/>
    </row>
    <row r="8053" spans="1:123" ht="24" customHeight="1" x14ac:dyDescent="0.2">
      <c r="A8053" s="272" t="s">
        <v>603</v>
      </c>
      <c r="B8053" s="90">
        <f>Contratista</f>
        <v>0</v>
      </c>
      <c r="C8053" s="87"/>
      <c r="D8053" s="87"/>
      <c r="E8053" s="87"/>
      <c r="F8053" s="93"/>
      <c r="G8053" s="274"/>
    </row>
    <row r="8054" spans="1:123" ht="24" customHeight="1" x14ac:dyDescent="0.2">
      <c r="A8054" s="272" t="s">
        <v>24</v>
      </c>
      <c r="B8054" s="90" t="str">
        <f>Obra</f>
        <v>ESCUELA SECUNDARIA ULLUM</v>
      </c>
      <c r="C8054" s="87"/>
      <c r="D8054" s="87"/>
      <c r="E8054" s="87"/>
      <c r="F8054" s="93" t="s">
        <v>38</v>
      </c>
      <c r="G8054" s="275">
        <f>Fecha_Base</f>
        <v>0</v>
      </c>
    </row>
    <row r="8055" spans="1:123" ht="24" customHeight="1" x14ac:dyDescent="0.2">
      <c r="A8055" s="276" t="s">
        <v>601</v>
      </c>
      <c r="B8055" s="88" t="str">
        <f>Ubicación</f>
        <v>ULLUM - SAN JUAN</v>
      </c>
      <c r="C8055" s="88"/>
      <c r="D8055" s="94"/>
      <c r="E8055" s="95"/>
      <c r="G8055" s="277"/>
    </row>
    <row r="8056" spans="1:123" ht="24" customHeight="1" x14ac:dyDescent="0.2">
      <c r="A8056" s="276" t="s">
        <v>39</v>
      </c>
      <c r="B8056" s="97">
        <f>IFERROR(VALUE(LEFT(B8057,FIND(".",B8057)-1)),"")</f>
        <v>12</v>
      </c>
      <c r="C8056" s="89" t="str">
        <f>IFERROR(VLOOKUP(B8056,Tabla_CyP,2,FALSE),"")</f>
        <v xml:space="preserve"> INSTALACIÓN SANITARIA</v>
      </c>
      <c r="E8056" s="95"/>
      <c r="G8056" s="277"/>
    </row>
    <row r="8057" spans="1:123" ht="24" customHeight="1" x14ac:dyDescent="0.2">
      <c r="A8057" s="276" t="s">
        <v>25</v>
      </c>
      <c r="B8057" s="98" t="str">
        <f>IFERROR(VLOOKUP(COUNTIF($A$1:A8057,"ANALISIS DE PRECIOS"),Tabla_NumeroItem,2,FALSE),"")</f>
        <v>12.6.3</v>
      </c>
      <c r="C8057" s="89" t="str">
        <f>IFERROR(VLOOKUP(B8057,Tabla_CyP,2,FALSE),"")</f>
        <v>Revestimientos de cañerías</v>
      </c>
      <c r="D8057" s="94"/>
      <c r="E8057" s="95"/>
      <c r="F8057" s="93" t="s">
        <v>26</v>
      </c>
      <c r="G8057" s="278" t="str">
        <f>IFERROR(VLOOKUP(B8057,Tabla_CyP,4,FALSE),"")</f>
        <v>gl</v>
      </c>
    </row>
    <row r="8058" spans="1:123" ht="24" customHeight="1" x14ac:dyDescent="0.2">
      <c r="A8058" s="276"/>
      <c r="B8058" s="88"/>
      <c r="D8058" s="94"/>
      <c r="E8058" s="95"/>
      <c r="G8058" s="277"/>
    </row>
    <row r="8059" spans="1:123" ht="24" customHeight="1" x14ac:dyDescent="0.2">
      <c r="A8059" s="331" t="s">
        <v>507</v>
      </c>
      <c r="B8059" s="332"/>
      <c r="C8059" s="333" t="s">
        <v>0</v>
      </c>
      <c r="D8059" s="333" t="s">
        <v>27</v>
      </c>
      <c r="E8059" s="335" t="s">
        <v>28</v>
      </c>
      <c r="F8059" s="337" t="s">
        <v>29</v>
      </c>
      <c r="G8059" s="337" t="s">
        <v>30</v>
      </c>
    </row>
    <row r="8060" spans="1:123" s="94" customFormat="1" ht="24" customHeight="1" x14ac:dyDescent="0.2">
      <c r="A8060" s="99" t="s">
        <v>508</v>
      </c>
      <c r="B8060" s="99" t="s">
        <v>509</v>
      </c>
      <c r="C8060" s="334"/>
      <c r="D8060" s="334"/>
      <c r="E8060" s="336"/>
      <c r="F8060" s="338"/>
      <c r="G8060" s="338"/>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
      <c r="A8061" s="279"/>
      <c r="B8061" s="100"/>
      <c r="C8061" s="138" t="s">
        <v>604</v>
      </c>
      <c r="D8061" s="101"/>
      <c r="E8061" s="102"/>
      <c r="F8061" s="103"/>
      <c r="G8061" s="280"/>
    </row>
    <row r="8062" spans="1:123" s="224" customFormat="1" ht="24" customHeight="1" x14ac:dyDescent="0.2">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
      <c r="A8076" s="282"/>
      <c r="D8076" s="94"/>
      <c r="E8076" s="95"/>
      <c r="F8076" s="268" t="s">
        <v>31</v>
      </c>
      <c r="G8076" s="283">
        <f>SUBTOTAL(9,G8062:G8075)</f>
        <v>0</v>
      </c>
    </row>
    <row r="8077" spans="1:7" ht="24" customHeight="1" x14ac:dyDescent="0.2">
      <c r="A8077" s="282"/>
      <c r="C8077" s="104" t="s">
        <v>605</v>
      </c>
      <c r="D8077" s="94"/>
      <c r="E8077" s="95"/>
      <c r="G8077" s="284"/>
    </row>
    <row r="8078" spans="1:7" s="224" customFormat="1" ht="24" customHeight="1" x14ac:dyDescent="0.2">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
      <c r="A8085" s="219" t="str">
        <f t="shared" si="2421"/>
        <v/>
      </c>
      <c r="B8085" s="217">
        <f t="shared" si="2422"/>
        <v>0</v>
      </c>
      <c r="C8085" s="218"/>
      <c r="D8085" s="219" t="str">
        <f t="shared" si="2423"/>
        <v/>
      </c>
      <c r="E8085" s="220"/>
      <c r="F8085" s="221">
        <f t="shared" si="2424"/>
        <v>0</v>
      </c>
      <c r="G8085" s="281">
        <f t="shared" si="2425"/>
        <v>0</v>
      </c>
    </row>
    <row r="8086" spans="1:7" ht="24" customHeight="1" x14ac:dyDescent="0.2">
      <c r="A8086" s="282"/>
      <c r="D8086" s="94"/>
      <c r="E8086" s="95"/>
      <c r="F8086" s="268" t="s">
        <v>32</v>
      </c>
      <c r="G8086" s="283">
        <f>SUBTOTAL(9,G8078:G8085)</f>
        <v>0</v>
      </c>
    </row>
    <row r="8087" spans="1:7" ht="24" customHeight="1" x14ac:dyDescent="0.2">
      <c r="A8087" s="282"/>
      <c r="C8087" s="104" t="s">
        <v>606</v>
      </c>
      <c r="D8087" s="94"/>
      <c r="E8087" s="95"/>
      <c r="G8087" s="284"/>
    </row>
    <row r="8088" spans="1:7" s="224" customFormat="1" ht="24" customHeight="1" x14ac:dyDescent="0.2">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
      <c r="A8097" s="285"/>
      <c r="B8097" s="94"/>
      <c r="D8097" s="94"/>
      <c r="E8097" s="95"/>
      <c r="F8097" s="268" t="s">
        <v>33</v>
      </c>
      <c r="G8097" s="283">
        <f>SUBTOTAL(9,G8088:G8096)</f>
        <v>0</v>
      </c>
    </row>
    <row r="8098" spans="1:123" ht="24" customHeight="1" x14ac:dyDescent="0.2">
      <c r="A8098" s="286"/>
      <c r="B8098" s="94"/>
      <c r="D8098" s="94"/>
      <c r="E8098" s="95"/>
      <c r="G8098" s="284"/>
    </row>
    <row r="8099" spans="1:123" ht="24" customHeight="1" x14ac:dyDescent="0.2">
      <c r="A8099" s="287" t="str">
        <f>B8057</f>
        <v>12.6.3</v>
      </c>
      <c r="B8099" s="288" t="str">
        <f>C8057</f>
        <v>Revestimientos de cañerías</v>
      </c>
      <c r="C8099" s="101"/>
      <c r="D8099" s="101" t="s">
        <v>34</v>
      </c>
      <c r="E8099" s="102"/>
      <c r="F8099" s="290" t="s">
        <v>35</v>
      </c>
      <c r="G8099" s="289">
        <f>SUBTOTAL(9,G8062:G8098)</f>
        <v>0</v>
      </c>
    </row>
    <row r="8101" spans="1:123" ht="24" customHeight="1" x14ac:dyDescent="0.2">
      <c r="A8101" s="269" t="s">
        <v>37</v>
      </c>
      <c r="B8101" s="270"/>
      <c r="C8101" s="270"/>
      <c r="D8101" s="270"/>
      <c r="E8101" s="270"/>
      <c r="F8101" s="270"/>
      <c r="G8101" s="271"/>
    </row>
    <row r="8102" spans="1:123" ht="24" customHeight="1" x14ac:dyDescent="0.2">
      <c r="A8102" s="272" t="s">
        <v>602</v>
      </c>
      <c r="B8102" s="90" t="str">
        <f>Comitente</f>
        <v>SUBSECRETARIA DE ARQUITECTURA</v>
      </c>
      <c r="C8102" s="86"/>
      <c r="D8102" s="91"/>
      <c r="E8102" s="91"/>
      <c r="F8102" s="92"/>
      <c r="G8102" s="273"/>
    </row>
    <row r="8103" spans="1:123" ht="24" customHeight="1" x14ac:dyDescent="0.2">
      <c r="A8103" s="272" t="s">
        <v>603</v>
      </c>
      <c r="B8103" s="90">
        <f>Contratista</f>
        <v>0</v>
      </c>
      <c r="C8103" s="87"/>
      <c r="D8103" s="87"/>
      <c r="E8103" s="87"/>
      <c r="F8103" s="93"/>
      <c r="G8103" s="274"/>
    </row>
    <row r="8104" spans="1:123" ht="24" customHeight="1" x14ac:dyDescent="0.2">
      <c r="A8104" s="272" t="s">
        <v>24</v>
      </c>
      <c r="B8104" s="90" t="str">
        <f>Obra</f>
        <v>ESCUELA SECUNDARIA ULLUM</v>
      </c>
      <c r="C8104" s="87"/>
      <c r="D8104" s="87"/>
      <c r="E8104" s="87"/>
      <c r="F8104" s="93" t="s">
        <v>38</v>
      </c>
      <c r="G8104" s="275">
        <f>Fecha_Base</f>
        <v>0</v>
      </c>
    </row>
    <row r="8105" spans="1:123" ht="24" customHeight="1" x14ac:dyDescent="0.2">
      <c r="A8105" s="276" t="s">
        <v>601</v>
      </c>
      <c r="B8105" s="88" t="str">
        <f>Ubicación</f>
        <v>ULLUM - SAN JUAN</v>
      </c>
      <c r="C8105" s="88"/>
      <c r="D8105" s="94"/>
      <c r="E8105" s="95"/>
      <c r="G8105" s="277"/>
    </row>
    <row r="8106" spans="1:123" ht="24" customHeight="1" x14ac:dyDescent="0.2">
      <c r="A8106" s="276" t="s">
        <v>39</v>
      </c>
      <c r="B8106" s="97">
        <f>IFERROR(VALUE(LEFT(B8107,FIND(".",B8107)-1)),"")</f>
        <v>12</v>
      </c>
      <c r="C8106" s="89" t="str">
        <f>IFERROR(VLOOKUP(B8106,Tabla_CyP,2,FALSE),"")</f>
        <v xml:space="preserve"> INSTALACIÓN SANITARIA</v>
      </c>
      <c r="E8106" s="95"/>
      <c r="G8106" s="277"/>
    </row>
    <row r="8107" spans="1:123" ht="24" customHeight="1" x14ac:dyDescent="0.2">
      <c r="A8107" s="276" t="s">
        <v>25</v>
      </c>
      <c r="B8107" s="98" t="str">
        <f>IFERROR(VLOOKUP(COUNTIF($A$1:A8107,"ANALISIS DE PRECIOS"),Tabla_NumeroItem,2,FALSE),"")</f>
        <v>12.7.1.1</v>
      </c>
      <c r="C8107" s="89" t="str">
        <f>IFERROR(VLOOKUP(B8107,Tabla_CyP,2,FALSE),"")</f>
        <v>Tanque 2500 ltrs</v>
      </c>
      <c r="D8107" s="94"/>
      <c r="E8107" s="95"/>
      <c r="F8107" s="93" t="s">
        <v>26</v>
      </c>
      <c r="G8107" s="278" t="str">
        <f>IFERROR(VLOOKUP(B8107,Tabla_CyP,4,FALSE),"")</f>
        <v>Un</v>
      </c>
    </row>
    <row r="8108" spans="1:123" ht="24" customHeight="1" x14ac:dyDescent="0.2">
      <c r="A8108" s="276"/>
      <c r="B8108" s="88"/>
      <c r="D8108" s="94"/>
      <c r="E8108" s="95"/>
      <c r="G8108" s="277"/>
    </row>
    <row r="8109" spans="1:123" ht="24" customHeight="1" x14ac:dyDescent="0.2">
      <c r="A8109" s="331" t="s">
        <v>507</v>
      </c>
      <c r="B8109" s="332"/>
      <c r="C8109" s="333" t="s">
        <v>0</v>
      </c>
      <c r="D8109" s="333" t="s">
        <v>27</v>
      </c>
      <c r="E8109" s="335" t="s">
        <v>28</v>
      </c>
      <c r="F8109" s="337" t="s">
        <v>29</v>
      </c>
      <c r="G8109" s="337" t="s">
        <v>30</v>
      </c>
    </row>
    <row r="8110" spans="1:123" s="94" customFormat="1" ht="24" customHeight="1" x14ac:dyDescent="0.2">
      <c r="A8110" s="99" t="s">
        <v>508</v>
      </c>
      <c r="B8110" s="99" t="s">
        <v>509</v>
      </c>
      <c r="C8110" s="334"/>
      <c r="D8110" s="334"/>
      <c r="E8110" s="336"/>
      <c r="F8110" s="338"/>
      <c r="G8110" s="338"/>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
      <c r="A8111" s="279"/>
      <c r="B8111" s="100"/>
      <c r="C8111" s="138" t="s">
        <v>604</v>
      </c>
      <c r="D8111" s="101"/>
      <c r="E8111" s="102"/>
      <c r="F8111" s="103"/>
      <c r="G8111" s="280"/>
    </row>
    <row r="8112" spans="1:123" s="224" customFormat="1" ht="24" customHeight="1" x14ac:dyDescent="0.2">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
      <c r="A8126" s="282"/>
      <c r="D8126" s="94"/>
      <c r="E8126" s="95"/>
      <c r="F8126" s="268" t="s">
        <v>31</v>
      </c>
      <c r="G8126" s="283">
        <f>SUBTOTAL(9,G8112:G8125)</f>
        <v>0</v>
      </c>
    </row>
    <row r="8127" spans="1:7" ht="24" customHeight="1" x14ac:dyDescent="0.2">
      <c r="A8127" s="282"/>
      <c r="C8127" s="104" t="s">
        <v>605</v>
      </c>
      <c r="D8127" s="94"/>
      <c r="E8127" s="95"/>
      <c r="G8127" s="284"/>
    </row>
    <row r="8128" spans="1:7" s="224" customFormat="1" ht="24" customHeight="1" x14ac:dyDescent="0.2">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
      <c r="A8135" s="219" t="str">
        <f t="shared" si="2436"/>
        <v/>
      </c>
      <c r="B8135" s="217">
        <f t="shared" si="2437"/>
        <v>0</v>
      </c>
      <c r="C8135" s="218"/>
      <c r="D8135" s="219" t="str">
        <f t="shared" si="2438"/>
        <v/>
      </c>
      <c r="E8135" s="220"/>
      <c r="F8135" s="221">
        <f t="shared" si="2439"/>
        <v>0</v>
      </c>
      <c r="G8135" s="281">
        <f t="shared" si="2440"/>
        <v>0</v>
      </c>
    </row>
    <row r="8136" spans="1:7" ht="24" customHeight="1" x14ac:dyDescent="0.2">
      <c r="A8136" s="282"/>
      <c r="D8136" s="94"/>
      <c r="E8136" s="95"/>
      <c r="F8136" s="268" t="s">
        <v>32</v>
      </c>
      <c r="G8136" s="283">
        <f>SUBTOTAL(9,G8128:G8135)</f>
        <v>0</v>
      </c>
    </row>
    <row r="8137" spans="1:7" ht="24" customHeight="1" x14ac:dyDescent="0.2">
      <c r="A8137" s="282"/>
      <c r="C8137" s="104" t="s">
        <v>606</v>
      </c>
      <c r="D8137" s="94"/>
      <c r="E8137" s="95"/>
      <c r="G8137" s="284"/>
    </row>
    <row r="8138" spans="1:7" s="224" customFormat="1" ht="24" customHeight="1" x14ac:dyDescent="0.2">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
      <c r="A8147" s="285"/>
      <c r="B8147" s="94"/>
      <c r="D8147" s="94"/>
      <c r="E8147" s="95"/>
      <c r="F8147" s="268" t="s">
        <v>33</v>
      </c>
      <c r="G8147" s="283">
        <f>SUBTOTAL(9,G8138:G8146)</f>
        <v>0</v>
      </c>
    </row>
    <row r="8148" spans="1:123" ht="24" customHeight="1" x14ac:dyDescent="0.2">
      <c r="A8148" s="286"/>
      <c r="B8148" s="94"/>
      <c r="D8148" s="94"/>
      <c r="E8148" s="95"/>
      <c r="G8148" s="284"/>
    </row>
    <row r="8149" spans="1:123" ht="24" customHeight="1" x14ac:dyDescent="0.2">
      <c r="A8149" s="287" t="str">
        <f>B8107</f>
        <v>12.7.1.1</v>
      </c>
      <c r="B8149" s="288" t="str">
        <f>C8107</f>
        <v>Tanque 2500 ltrs</v>
      </c>
      <c r="C8149" s="101"/>
      <c r="D8149" s="101" t="s">
        <v>34</v>
      </c>
      <c r="E8149" s="102"/>
      <c r="F8149" s="290" t="s">
        <v>35</v>
      </c>
      <c r="G8149" s="289">
        <f>SUBTOTAL(9,G8112:G8148)</f>
        <v>0</v>
      </c>
    </row>
    <row r="8151" spans="1:123" ht="24" customHeight="1" x14ac:dyDescent="0.2">
      <c r="A8151" s="269" t="s">
        <v>37</v>
      </c>
      <c r="B8151" s="270"/>
      <c r="C8151" s="270"/>
      <c r="D8151" s="270"/>
      <c r="E8151" s="270"/>
      <c r="F8151" s="270"/>
      <c r="G8151" s="271"/>
    </row>
    <row r="8152" spans="1:123" ht="24" customHeight="1" x14ac:dyDescent="0.2">
      <c r="A8152" s="272" t="s">
        <v>602</v>
      </c>
      <c r="B8152" s="90" t="str">
        <f>Comitente</f>
        <v>SUBSECRETARIA DE ARQUITECTURA</v>
      </c>
      <c r="C8152" s="86"/>
      <c r="D8152" s="91"/>
      <c r="E8152" s="91"/>
      <c r="F8152" s="92"/>
      <c r="G8152" s="273"/>
    </row>
    <row r="8153" spans="1:123" ht="24" customHeight="1" x14ac:dyDescent="0.2">
      <c r="A8153" s="272" t="s">
        <v>603</v>
      </c>
      <c r="B8153" s="90">
        <f>Contratista</f>
        <v>0</v>
      </c>
      <c r="C8153" s="87"/>
      <c r="D8153" s="87"/>
      <c r="E8153" s="87"/>
      <c r="F8153" s="93"/>
      <c r="G8153" s="274"/>
    </row>
    <row r="8154" spans="1:123" ht="24" customHeight="1" x14ac:dyDescent="0.2">
      <c r="A8154" s="272" t="s">
        <v>24</v>
      </c>
      <c r="B8154" s="90" t="str">
        <f>Obra</f>
        <v>ESCUELA SECUNDARIA ULLUM</v>
      </c>
      <c r="C8154" s="87"/>
      <c r="D8154" s="87"/>
      <c r="E8154" s="87"/>
      <c r="F8154" s="93" t="s">
        <v>38</v>
      </c>
      <c r="G8154" s="275">
        <f>Fecha_Base</f>
        <v>0</v>
      </c>
    </row>
    <row r="8155" spans="1:123" ht="24" customHeight="1" x14ac:dyDescent="0.2">
      <c r="A8155" s="276" t="s">
        <v>601</v>
      </c>
      <c r="B8155" s="88" t="str">
        <f>Ubicación</f>
        <v>ULLUM - SAN JUAN</v>
      </c>
      <c r="C8155" s="88"/>
      <c r="D8155" s="94"/>
      <c r="E8155" s="95"/>
      <c r="G8155" s="277"/>
    </row>
    <row r="8156" spans="1:123" ht="24" customHeight="1" x14ac:dyDescent="0.2">
      <c r="A8156" s="276" t="s">
        <v>39</v>
      </c>
      <c r="B8156" s="97">
        <f>IFERROR(VALUE(LEFT(B8157,FIND(".",B8157)-1)),"")</f>
        <v>12</v>
      </c>
      <c r="C8156" s="89" t="str">
        <f>IFERROR(VLOOKUP(B8156,Tabla_CyP,2,FALSE),"")</f>
        <v xml:space="preserve"> INSTALACIÓN SANITARIA</v>
      </c>
      <c r="E8156" s="95"/>
      <c r="G8156" s="277"/>
    </row>
    <row r="8157" spans="1:123" ht="24" customHeight="1" x14ac:dyDescent="0.2">
      <c r="A8157" s="276" t="s">
        <v>25</v>
      </c>
      <c r="B8157" s="98" t="str">
        <f>IFERROR(VLOOKUP(COUNTIF($A$1:A8157,"ANALISIS DE PRECIOS"),Tabla_NumeroItem,2,FALSE),"")</f>
        <v>12.7.2.1</v>
      </c>
      <c r="C8157" s="89" t="str">
        <f>IFERROR(VLOOKUP(B8157,Tabla_CyP,2,FALSE),"")</f>
        <v>Tanque 2500 ltrs</v>
      </c>
      <c r="D8157" s="94"/>
      <c r="E8157" s="95"/>
      <c r="F8157" s="93" t="s">
        <v>26</v>
      </c>
      <c r="G8157" s="278" t="str">
        <f>IFERROR(VLOOKUP(B8157,Tabla_CyP,4,FALSE),"")</f>
        <v>Un</v>
      </c>
    </row>
    <row r="8158" spans="1:123" ht="24" customHeight="1" x14ac:dyDescent="0.2">
      <c r="A8158" s="276"/>
      <c r="B8158" s="88"/>
      <c r="D8158" s="94"/>
      <c r="E8158" s="95"/>
      <c r="G8158" s="277"/>
    </row>
    <row r="8159" spans="1:123" ht="24" customHeight="1" x14ac:dyDescent="0.2">
      <c r="A8159" s="331" t="s">
        <v>507</v>
      </c>
      <c r="B8159" s="332"/>
      <c r="C8159" s="333" t="s">
        <v>0</v>
      </c>
      <c r="D8159" s="333" t="s">
        <v>27</v>
      </c>
      <c r="E8159" s="335" t="s">
        <v>28</v>
      </c>
      <c r="F8159" s="337" t="s">
        <v>29</v>
      </c>
      <c r="G8159" s="337" t="s">
        <v>30</v>
      </c>
    </row>
    <row r="8160" spans="1:123" s="94" customFormat="1" ht="24" customHeight="1" x14ac:dyDescent="0.2">
      <c r="A8160" s="99" t="s">
        <v>508</v>
      </c>
      <c r="B8160" s="99" t="s">
        <v>509</v>
      </c>
      <c r="C8160" s="334"/>
      <c r="D8160" s="334"/>
      <c r="E8160" s="336"/>
      <c r="F8160" s="338"/>
      <c r="G8160" s="338"/>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
      <c r="A8161" s="279"/>
      <c r="B8161" s="100"/>
      <c r="C8161" s="138" t="s">
        <v>604</v>
      </c>
      <c r="D8161" s="101"/>
      <c r="E8161" s="102"/>
      <c r="F8161" s="103"/>
      <c r="G8161" s="280"/>
    </row>
    <row r="8162" spans="1:7" s="224" customFormat="1" ht="24" customHeight="1" x14ac:dyDescent="0.2">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
      <c r="A8176" s="282"/>
      <c r="D8176" s="94"/>
      <c r="E8176" s="95"/>
      <c r="F8176" s="268" t="s">
        <v>31</v>
      </c>
      <c r="G8176" s="283">
        <f>SUBTOTAL(9,G8162:G8175)</f>
        <v>0</v>
      </c>
    </row>
    <row r="8177" spans="1:7" ht="24" customHeight="1" x14ac:dyDescent="0.2">
      <c r="A8177" s="282"/>
      <c r="C8177" s="104" t="s">
        <v>605</v>
      </c>
      <c r="D8177" s="94"/>
      <c r="E8177" s="95"/>
      <c r="G8177" s="284"/>
    </row>
    <row r="8178" spans="1:7" s="224" customFormat="1" ht="24" customHeight="1" x14ac:dyDescent="0.2">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
      <c r="A8185" s="219" t="str">
        <f t="shared" si="2451"/>
        <v/>
      </c>
      <c r="B8185" s="217">
        <f t="shared" si="2452"/>
        <v>0</v>
      </c>
      <c r="C8185" s="218"/>
      <c r="D8185" s="219" t="str">
        <f t="shared" si="2453"/>
        <v/>
      </c>
      <c r="E8185" s="220"/>
      <c r="F8185" s="221">
        <f t="shared" si="2454"/>
        <v>0</v>
      </c>
      <c r="G8185" s="281">
        <f t="shared" si="2455"/>
        <v>0</v>
      </c>
    </row>
    <row r="8186" spans="1:7" ht="24" customHeight="1" x14ac:dyDescent="0.2">
      <c r="A8186" s="282"/>
      <c r="D8186" s="94"/>
      <c r="E8186" s="95"/>
      <c r="F8186" s="268" t="s">
        <v>32</v>
      </c>
      <c r="G8186" s="283">
        <f>SUBTOTAL(9,G8178:G8185)</f>
        <v>0</v>
      </c>
    </row>
    <row r="8187" spans="1:7" ht="24" customHeight="1" x14ac:dyDescent="0.2">
      <c r="A8187" s="282"/>
      <c r="C8187" s="104" t="s">
        <v>606</v>
      </c>
      <c r="D8187" s="94"/>
      <c r="E8187" s="95"/>
      <c r="G8187" s="284"/>
    </row>
    <row r="8188" spans="1:7" s="224" customFormat="1" ht="24" customHeight="1" x14ac:dyDescent="0.2">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
      <c r="A8197" s="285"/>
      <c r="B8197" s="94"/>
      <c r="D8197" s="94"/>
      <c r="E8197" s="95"/>
      <c r="F8197" s="268" t="s">
        <v>33</v>
      </c>
      <c r="G8197" s="283">
        <f>SUBTOTAL(9,G8188:G8196)</f>
        <v>0</v>
      </c>
    </row>
    <row r="8198" spans="1:7" ht="24" customHeight="1" x14ac:dyDescent="0.2">
      <c r="A8198" s="286"/>
      <c r="B8198" s="94"/>
      <c r="D8198" s="94"/>
      <c r="E8198" s="95"/>
      <c r="G8198" s="284"/>
    </row>
    <row r="8199" spans="1:7" ht="24" customHeight="1" x14ac:dyDescent="0.2">
      <c r="A8199" s="287" t="str">
        <f>B8157</f>
        <v>12.7.2.1</v>
      </c>
      <c r="B8199" s="288" t="str">
        <f>C8157</f>
        <v>Tanque 2500 ltrs</v>
      </c>
      <c r="C8199" s="101"/>
      <c r="D8199" s="101" t="s">
        <v>34</v>
      </c>
      <c r="E8199" s="102"/>
      <c r="F8199" s="290" t="s">
        <v>35</v>
      </c>
      <c r="G8199" s="289">
        <f>SUBTOTAL(9,G8162:G8198)</f>
        <v>0</v>
      </c>
    </row>
    <row r="8201" spans="1:7" ht="24" customHeight="1" x14ac:dyDescent="0.2">
      <c r="A8201" s="269" t="s">
        <v>37</v>
      </c>
      <c r="B8201" s="270"/>
      <c r="C8201" s="270"/>
      <c r="D8201" s="270"/>
      <c r="E8201" s="270"/>
      <c r="F8201" s="270"/>
      <c r="G8201" s="271"/>
    </row>
    <row r="8202" spans="1:7" ht="24" customHeight="1" x14ac:dyDescent="0.2">
      <c r="A8202" s="272" t="s">
        <v>602</v>
      </c>
      <c r="B8202" s="90" t="str">
        <f>Comitente</f>
        <v>SUBSECRETARIA DE ARQUITECTURA</v>
      </c>
      <c r="C8202" s="86"/>
      <c r="D8202" s="91"/>
      <c r="E8202" s="91"/>
      <c r="F8202" s="92"/>
      <c r="G8202" s="273"/>
    </row>
    <row r="8203" spans="1:7" ht="24" customHeight="1" x14ac:dyDescent="0.2">
      <c r="A8203" s="272" t="s">
        <v>603</v>
      </c>
      <c r="B8203" s="90">
        <f>Contratista</f>
        <v>0</v>
      </c>
      <c r="C8203" s="87"/>
      <c r="D8203" s="87"/>
      <c r="E8203" s="87"/>
      <c r="F8203" s="93"/>
      <c r="G8203" s="274"/>
    </row>
    <row r="8204" spans="1:7" ht="24" customHeight="1" x14ac:dyDescent="0.2">
      <c r="A8204" s="272" t="s">
        <v>24</v>
      </c>
      <c r="B8204" s="90" t="str">
        <f>Obra</f>
        <v>ESCUELA SECUNDARIA ULLUM</v>
      </c>
      <c r="C8204" s="87"/>
      <c r="D8204" s="87"/>
      <c r="E8204" s="87"/>
      <c r="F8204" s="93" t="s">
        <v>38</v>
      </c>
      <c r="G8204" s="275">
        <f>Fecha_Base</f>
        <v>0</v>
      </c>
    </row>
    <row r="8205" spans="1:7" ht="24" customHeight="1" x14ac:dyDescent="0.2">
      <c r="A8205" s="276" t="s">
        <v>601</v>
      </c>
      <c r="B8205" s="88" t="str">
        <f>Ubicación</f>
        <v>ULLUM - SAN JUAN</v>
      </c>
      <c r="C8205" s="88"/>
      <c r="D8205" s="94"/>
      <c r="E8205" s="95"/>
      <c r="G8205" s="277"/>
    </row>
    <row r="8206" spans="1:7" ht="24" customHeight="1" x14ac:dyDescent="0.2">
      <c r="A8206" s="276" t="s">
        <v>39</v>
      </c>
      <c r="B8206" s="97">
        <f>IFERROR(VALUE(LEFT(B8207,FIND(".",B8207)-1)),"")</f>
        <v>12</v>
      </c>
      <c r="C8206" s="89" t="str">
        <f>IFERROR(VLOOKUP(B8206,Tabla_CyP,2,FALSE),"")</f>
        <v xml:space="preserve"> INSTALACIÓN SANITARIA</v>
      </c>
      <c r="E8206" s="95"/>
      <c r="G8206" s="277"/>
    </row>
    <row r="8207" spans="1:7" ht="24" customHeight="1" x14ac:dyDescent="0.2">
      <c r="A8207" s="276" t="s">
        <v>25</v>
      </c>
      <c r="B8207" s="98" t="str">
        <f>IFERROR(VLOOKUP(COUNTIF($A$1:A8207,"ANALISIS DE PRECIOS"),Tabla_NumeroItem,2,FALSE),"")</f>
        <v>12.8.1.1</v>
      </c>
      <c r="C8207" s="89" t="str">
        <f>IFERROR(VLOOKUP(B8207,Tabla_CyP,2,FALSE),"")</f>
        <v xml:space="preserve">Inodoro Ferrum </v>
      </c>
      <c r="D8207" s="94"/>
      <c r="E8207" s="95"/>
      <c r="F8207" s="93" t="s">
        <v>26</v>
      </c>
      <c r="G8207" s="278" t="str">
        <f>IFERROR(VLOOKUP(B8207,Tabla_CyP,4,FALSE),"")</f>
        <v>Un</v>
      </c>
    </row>
    <row r="8208" spans="1:7" ht="24" customHeight="1" x14ac:dyDescent="0.2">
      <c r="A8208" s="276"/>
      <c r="B8208" s="88"/>
      <c r="D8208" s="94"/>
      <c r="E8208" s="95"/>
      <c r="G8208" s="277"/>
    </row>
    <row r="8209" spans="1:123" ht="24" customHeight="1" x14ac:dyDescent="0.2">
      <c r="A8209" s="331" t="s">
        <v>507</v>
      </c>
      <c r="B8209" s="332"/>
      <c r="C8209" s="333" t="s">
        <v>0</v>
      </c>
      <c r="D8209" s="333" t="s">
        <v>27</v>
      </c>
      <c r="E8209" s="335" t="s">
        <v>28</v>
      </c>
      <c r="F8209" s="337" t="s">
        <v>29</v>
      </c>
      <c r="G8209" s="337" t="s">
        <v>30</v>
      </c>
    </row>
    <row r="8210" spans="1:123" s="94" customFormat="1" ht="24" customHeight="1" x14ac:dyDescent="0.2">
      <c r="A8210" s="99" t="s">
        <v>508</v>
      </c>
      <c r="B8210" s="99" t="s">
        <v>509</v>
      </c>
      <c r="C8210" s="334"/>
      <c r="D8210" s="334"/>
      <c r="E8210" s="336"/>
      <c r="F8210" s="338"/>
      <c r="G8210" s="338"/>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
      <c r="A8211" s="279"/>
      <c r="B8211" s="100"/>
      <c r="C8211" s="138" t="s">
        <v>604</v>
      </c>
      <c r="D8211" s="101"/>
      <c r="E8211" s="102"/>
      <c r="F8211" s="103"/>
      <c r="G8211" s="280"/>
    </row>
    <row r="8212" spans="1:123" s="224" customFormat="1" ht="24" customHeight="1" x14ac:dyDescent="0.2">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
      <c r="A8226" s="282"/>
      <c r="D8226" s="94"/>
      <c r="E8226" s="95"/>
      <c r="F8226" s="268" t="s">
        <v>31</v>
      </c>
      <c r="G8226" s="283">
        <f>SUBTOTAL(9,G8212:G8225)</f>
        <v>0</v>
      </c>
    </row>
    <row r="8227" spans="1:7" ht="24" customHeight="1" x14ac:dyDescent="0.2">
      <c r="A8227" s="282"/>
      <c r="C8227" s="104" t="s">
        <v>605</v>
      </c>
      <c r="D8227" s="94"/>
      <c r="E8227" s="95"/>
      <c r="G8227" s="284"/>
    </row>
    <row r="8228" spans="1:7" s="224" customFormat="1" ht="24" customHeight="1" x14ac:dyDescent="0.2">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
      <c r="A8235" s="219" t="str">
        <f t="shared" si="2466"/>
        <v/>
      </c>
      <c r="B8235" s="217">
        <f t="shared" si="2467"/>
        <v>0</v>
      </c>
      <c r="C8235" s="218"/>
      <c r="D8235" s="219" t="str">
        <f t="shared" si="2468"/>
        <v/>
      </c>
      <c r="E8235" s="220"/>
      <c r="F8235" s="221">
        <f t="shared" si="2469"/>
        <v>0</v>
      </c>
      <c r="G8235" s="281">
        <f t="shared" si="2470"/>
        <v>0</v>
      </c>
    </row>
    <row r="8236" spans="1:7" ht="24" customHeight="1" x14ac:dyDescent="0.2">
      <c r="A8236" s="282"/>
      <c r="D8236" s="94"/>
      <c r="E8236" s="95"/>
      <c r="F8236" s="268" t="s">
        <v>32</v>
      </c>
      <c r="G8236" s="283">
        <f>SUBTOTAL(9,G8228:G8235)</f>
        <v>0</v>
      </c>
    </row>
    <row r="8237" spans="1:7" ht="24" customHeight="1" x14ac:dyDescent="0.2">
      <c r="A8237" s="282"/>
      <c r="C8237" s="104" t="s">
        <v>606</v>
      </c>
      <c r="D8237" s="94"/>
      <c r="E8237" s="95"/>
      <c r="G8237" s="284"/>
    </row>
    <row r="8238" spans="1:7" s="224" customFormat="1" ht="24" customHeight="1" x14ac:dyDescent="0.2">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
      <c r="A8247" s="285"/>
      <c r="B8247" s="94"/>
      <c r="D8247" s="94"/>
      <c r="E8247" s="95"/>
      <c r="F8247" s="268" t="s">
        <v>33</v>
      </c>
      <c r="G8247" s="283">
        <f>SUBTOTAL(9,G8238:G8246)</f>
        <v>0</v>
      </c>
    </row>
    <row r="8248" spans="1:7" ht="24" customHeight="1" x14ac:dyDescent="0.2">
      <c r="A8248" s="286"/>
      <c r="B8248" s="94"/>
      <c r="D8248" s="94"/>
      <c r="E8248" s="95"/>
      <c r="G8248" s="284"/>
    </row>
    <row r="8249" spans="1:7" ht="24" customHeight="1" x14ac:dyDescent="0.2">
      <c r="A8249" s="287" t="str">
        <f>B8207</f>
        <v>12.8.1.1</v>
      </c>
      <c r="B8249" s="288" t="str">
        <f>C8207</f>
        <v xml:space="preserve">Inodoro Ferrum </v>
      </c>
      <c r="C8249" s="101"/>
      <c r="D8249" s="101" t="s">
        <v>34</v>
      </c>
      <c r="E8249" s="102"/>
      <c r="F8249" s="290" t="s">
        <v>35</v>
      </c>
      <c r="G8249" s="289">
        <f>SUBTOTAL(9,G8212:G8248)</f>
        <v>0</v>
      </c>
    </row>
    <row r="8251" spans="1:7" ht="24" customHeight="1" x14ac:dyDescent="0.2">
      <c r="A8251" s="269" t="s">
        <v>37</v>
      </c>
      <c r="B8251" s="270"/>
      <c r="C8251" s="270"/>
      <c r="D8251" s="270"/>
      <c r="E8251" s="270"/>
      <c r="F8251" s="270"/>
      <c r="G8251" s="271"/>
    </row>
    <row r="8252" spans="1:7" ht="24" customHeight="1" x14ac:dyDescent="0.2">
      <c r="A8252" s="272" t="s">
        <v>602</v>
      </c>
      <c r="B8252" s="90" t="str">
        <f>Comitente</f>
        <v>SUBSECRETARIA DE ARQUITECTURA</v>
      </c>
      <c r="C8252" s="86"/>
      <c r="D8252" s="91"/>
      <c r="E8252" s="91"/>
      <c r="F8252" s="92"/>
      <c r="G8252" s="273"/>
    </row>
    <row r="8253" spans="1:7" ht="24" customHeight="1" x14ac:dyDescent="0.2">
      <c r="A8253" s="272" t="s">
        <v>603</v>
      </c>
      <c r="B8253" s="90">
        <f>Contratista</f>
        <v>0</v>
      </c>
      <c r="C8253" s="87"/>
      <c r="D8253" s="87"/>
      <c r="E8253" s="87"/>
      <c r="F8253" s="93"/>
      <c r="G8253" s="274"/>
    </row>
    <row r="8254" spans="1:7" ht="24" customHeight="1" x14ac:dyDescent="0.2">
      <c r="A8254" s="272" t="s">
        <v>24</v>
      </c>
      <c r="B8254" s="90" t="str">
        <f>Obra</f>
        <v>ESCUELA SECUNDARIA ULLUM</v>
      </c>
      <c r="C8254" s="87"/>
      <c r="D8254" s="87"/>
      <c r="E8254" s="87"/>
      <c r="F8254" s="93" t="s">
        <v>38</v>
      </c>
      <c r="G8254" s="275">
        <f>Fecha_Base</f>
        <v>0</v>
      </c>
    </row>
    <row r="8255" spans="1:7" ht="24" customHeight="1" x14ac:dyDescent="0.2">
      <c r="A8255" s="276" t="s">
        <v>601</v>
      </c>
      <c r="B8255" s="88" t="str">
        <f>Ubicación</f>
        <v>ULLUM - SAN JUAN</v>
      </c>
      <c r="C8255" s="88"/>
      <c r="D8255" s="94"/>
      <c r="E8255" s="95"/>
      <c r="G8255" s="277"/>
    </row>
    <row r="8256" spans="1:7" ht="24" customHeight="1" x14ac:dyDescent="0.2">
      <c r="A8256" s="276" t="s">
        <v>39</v>
      </c>
      <c r="B8256" s="97">
        <f>IFERROR(VALUE(LEFT(B8257,FIND(".",B8257)-1)),"")</f>
        <v>12</v>
      </c>
      <c r="C8256" s="89" t="str">
        <f>IFERROR(VLOOKUP(B8256,Tabla_CyP,2,FALSE),"")</f>
        <v xml:space="preserve"> INSTALACIÓN SANITARIA</v>
      </c>
      <c r="E8256" s="95"/>
      <c r="G8256" s="277"/>
    </row>
    <row r="8257" spans="1:123" ht="24" customHeight="1" x14ac:dyDescent="0.2">
      <c r="A8257" s="276" t="s">
        <v>25</v>
      </c>
      <c r="B8257" s="98" t="str">
        <f>IFERROR(VLOOKUP(COUNTIF($A$1:A8257,"ANALISIS DE PRECIOS"),Tabla_NumeroItem,2,FALSE),"")</f>
        <v>12.8.1.2</v>
      </c>
      <c r="C8257" s="89" t="str">
        <f>IFERROR(VLOOKUP(B8257,Tabla_CyP,2,FALSE),"")</f>
        <v>Inodoro Ferrum discapacitado c/depósito mochila</v>
      </c>
      <c r="D8257" s="94"/>
      <c r="E8257" s="95"/>
      <c r="F8257" s="93" t="s">
        <v>26</v>
      </c>
      <c r="G8257" s="278" t="str">
        <f>IFERROR(VLOOKUP(B8257,Tabla_CyP,4,FALSE),"")</f>
        <v>Un</v>
      </c>
    </row>
    <row r="8258" spans="1:123" ht="24" customHeight="1" x14ac:dyDescent="0.2">
      <c r="A8258" s="276"/>
      <c r="B8258" s="88"/>
      <c r="D8258" s="94"/>
      <c r="E8258" s="95"/>
      <c r="G8258" s="277"/>
    </row>
    <row r="8259" spans="1:123" ht="24" customHeight="1" x14ac:dyDescent="0.2">
      <c r="A8259" s="331" t="s">
        <v>507</v>
      </c>
      <c r="B8259" s="332"/>
      <c r="C8259" s="333" t="s">
        <v>0</v>
      </c>
      <c r="D8259" s="333" t="s">
        <v>27</v>
      </c>
      <c r="E8259" s="335" t="s">
        <v>28</v>
      </c>
      <c r="F8259" s="337" t="s">
        <v>29</v>
      </c>
      <c r="G8259" s="337" t="s">
        <v>30</v>
      </c>
    </row>
    <row r="8260" spans="1:123" s="94" customFormat="1" ht="24" customHeight="1" x14ac:dyDescent="0.2">
      <c r="A8260" s="99" t="s">
        <v>508</v>
      </c>
      <c r="B8260" s="99" t="s">
        <v>509</v>
      </c>
      <c r="C8260" s="334"/>
      <c r="D8260" s="334"/>
      <c r="E8260" s="336"/>
      <c r="F8260" s="338"/>
      <c r="G8260" s="338"/>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
      <c r="A8261" s="279"/>
      <c r="B8261" s="100"/>
      <c r="C8261" s="138" t="s">
        <v>604</v>
      </c>
      <c r="D8261" s="101"/>
      <c r="E8261" s="102"/>
      <c r="F8261" s="103"/>
      <c r="G8261" s="280"/>
    </row>
    <row r="8262" spans="1:123" s="224" customFormat="1" ht="24" customHeight="1" x14ac:dyDescent="0.2">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
      <c r="A8276" s="282"/>
      <c r="D8276" s="94"/>
      <c r="E8276" s="95"/>
      <c r="F8276" s="268" t="s">
        <v>31</v>
      </c>
      <c r="G8276" s="283">
        <f>SUBTOTAL(9,G8262:G8275)</f>
        <v>0</v>
      </c>
    </row>
    <row r="8277" spans="1:7" ht="24" customHeight="1" x14ac:dyDescent="0.2">
      <c r="A8277" s="282"/>
      <c r="C8277" s="104" t="s">
        <v>605</v>
      </c>
      <c r="D8277" s="94"/>
      <c r="E8277" s="95"/>
      <c r="G8277" s="284"/>
    </row>
    <row r="8278" spans="1:7" s="224" customFormat="1" ht="24" customHeight="1" x14ac:dyDescent="0.2">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
      <c r="A8285" s="219" t="str">
        <f t="shared" si="2481"/>
        <v/>
      </c>
      <c r="B8285" s="217">
        <f t="shared" si="2482"/>
        <v>0</v>
      </c>
      <c r="C8285" s="218"/>
      <c r="D8285" s="219" t="str">
        <f t="shared" si="2483"/>
        <v/>
      </c>
      <c r="E8285" s="220"/>
      <c r="F8285" s="221">
        <f t="shared" si="2484"/>
        <v>0</v>
      </c>
      <c r="G8285" s="281">
        <f t="shared" si="2485"/>
        <v>0</v>
      </c>
    </row>
    <row r="8286" spans="1:7" ht="24" customHeight="1" x14ac:dyDescent="0.2">
      <c r="A8286" s="282"/>
      <c r="D8286" s="94"/>
      <c r="E8286" s="95"/>
      <c r="F8286" s="268" t="s">
        <v>32</v>
      </c>
      <c r="G8286" s="283">
        <f>SUBTOTAL(9,G8278:G8285)</f>
        <v>0</v>
      </c>
    </row>
    <row r="8287" spans="1:7" ht="24" customHeight="1" x14ac:dyDescent="0.2">
      <c r="A8287" s="282"/>
      <c r="C8287" s="104" t="s">
        <v>606</v>
      </c>
      <c r="D8287" s="94"/>
      <c r="E8287" s="95"/>
      <c r="G8287" s="284"/>
    </row>
    <row r="8288" spans="1:7" s="224" customFormat="1" ht="24" customHeight="1" x14ac:dyDescent="0.2">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
      <c r="A8297" s="285"/>
      <c r="B8297" s="94"/>
      <c r="D8297" s="94"/>
      <c r="E8297" s="95"/>
      <c r="F8297" s="268" t="s">
        <v>33</v>
      </c>
      <c r="G8297" s="283">
        <f>SUBTOTAL(9,G8288:G8296)</f>
        <v>0</v>
      </c>
    </row>
    <row r="8298" spans="1:7" ht="24" customHeight="1" x14ac:dyDescent="0.2">
      <c r="A8298" s="286"/>
      <c r="B8298" s="94"/>
      <c r="D8298" s="94"/>
      <c r="E8298" s="95"/>
      <c r="G8298" s="284"/>
    </row>
    <row r="8299" spans="1:7" ht="24" customHeight="1" x14ac:dyDescent="0.2">
      <c r="A8299" s="287" t="str">
        <f>B8257</f>
        <v>12.8.1.2</v>
      </c>
      <c r="B8299" s="288" t="str">
        <f>C8257</f>
        <v>Inodoro Ferrum discapacitado c/depósito mochila</v>
      </c>
      <c r="C8299" s="101"/>
      <c r="D8299" s="101" t="s">
        <v>34</v>
      </c>
      <c r="E8299" s="102"/>
      <c r="F8299" s="290" t="s">
        <v>35</v>
      </c>
      <c r="G8299" s="289">
        <f>SUBTOTAL(9,G8262:G8298)</f>
        <v>0</v>
      </c>
    </row>
    <row r="8301" spans="1:7" ht="24" customHeight="1" x14ac:dyDescent="0.2">
      <c r="A8301" s="269" t="s">
        <v>37</v>
      </c>
      <c r="B8301" s="270"/>
      <c r="C8301" s="270"/>
      <c r="D8301" s="270"/>
      <c r="E8301" s="270"/>
      <c r="F8301" s="270"/>
      <c r="G8301" s="271"/>
    </row>
    <row r="8302" spans="1:7" ht="24" customHeight="1" x14ac:dyDescent="0.2">
      <c r="A8302" s="272" t="s">
        <v>602</v>
      </c>
      <c r="B8302" s="90" t="str">
        <f>Comitente</f>
        <v>SUBSECRETARIA DE ARQUITECTURA</v>
      </c>
      <c r="C8302" s="86"/>
      <c r="D8302" s="91"/>
      <c r="E8302" s="91"/>
      <c r="F8302" s="92"/>
      <c r="G8302" s="273"/>
    </row>
    <row r="8303" spans="1:7" ht="24" customHeight="1" x14ac:dyDescent="0.2">
      <c r="A8303" s="272" t="s">
        <v>603</v>
      </c>
      <c r="B8303" s="90">
        <f>Contratista</f>
        <v>0</v>
      </c>
      <c r="C8303" s="87"/>
      <c r="D8303" s="87"/>
      <c r="E8303" s="87"/>
      <c r="F8303" s="93"/>
      <c r="G8303" s="274"/>
    </row>
    <row r="8304" spans="1:7" ht="24" customHeight="1" x14ac:dyDescent="0.2">
      <c r="A8304" s="272" t="s">
        <v>24</v>
      </c>
      <c r="B8304" s="90" t="str">
        <f>Obra</f>
        <v>ESCUELA SECUNDARIA ULLUM</v>
      </c>
      <c r="C8304" s="87"/>
      <c r="D8304" s="87"/>
      <c r="E8304" s="87"/>
      <c r="F8304" s="93" t="s">
        <v>38</v>
      </c>
      <c r="G8304" s="275">
        <f>Fecha_Base</f>
        <v>0</v>
      </c>
    </row>
    <row r="8305" spans="1:123" ht="24" customHeight="1" x14ac:dyDescent="0.2">
      <c r="A8305" s="276" t="s">
        <v>601</v>
      </c>
      <c r="B8305" s="88" t="str">
        <f>Ubicación</f>
        <v>ULLUM - SAN JUAN</v>
      </c>
      <c r="C8305" s="88"/>
      <c r="D8305" s="94"/>
      <c r="E8305" s="95"/>
      <c r="G8305" s="277"/>
    </row>
    <row r="8306" spans="1:123" ht="24" customHeight="1" x14ac:dyDescent="0.2">
      <c r="A8306" s="276" t="s">
        <v>39</v>
      </c>
      <c r="B8306" s="97">
        <f>IFERROR(VALUE(LEFT(B8307,FIND(".",B8307)-1)),"")</f>
        <v>12</v>
      </c>
      <c r="C8306" s="89" t="str">
        <f>IFERROR(VLOOKUP(B8306,Tabla_CyP,2,FALSE),"")</f>
        <v xml:space="preserve"> INSTALACIÓN SANITARIA</v>
      </c>
      <c r="E8306" s="95"/>
      <c r="G8306" s="277"/>
    </row>
    <row r="8307" spans="1:123" ht="24" customHeight="1" x14ac:dyDescent="0.2">
      <c r="A8307" s="276" t="s">
        <v>25</v>
      </c>
      <c r="B8307" s="98" t="str">
        <f>IFERROR(VLOOKUP(COUNTIF($A$1:A8307,"ANALISIS DE PRECIOS"),Tabla_NumeroItem,2,FALSE),"")</f>
        <v>12.8.1.3</v>
      </c>
      <c r="C8307" s="89" t="str">
        <f>IFERROR(VLOOKUP(B8307,Tabla_CyP,2,FALSE),"")</f>
        <v>Barrales discapacitado</v>
      </c>
      <c r="D8307" s="94"/>
      <c r="E8307" s="95"/>
      <c r="F8307" s="93" t="s">
        <v>26</v>
      </c>
      <c r="G8307" s="278" t="str">
        <f>IFERROR(VLOOKUP(B8307,Tabla_CyP,4,FALSE),"")</f>
        <v>Un</v>
      </c>
    </row>
    <row r="8308" spans="1:123" ht="24" customHeight="1" x14ac:dyDescent="0.2">
      <c r="A8308" s="276"/>
      <c r="B8308" s="88"/>
      <c r="D8308" s="94"/>
      <c r="E8308" s="95"/>
      <c r="G8308" s="277"/>
    </row>
    <row r="8309" spans="1:123" ht="24" customHeight="1" x14ac:dyDescent="0.2">
      <c r="A8309" s="331" t="s">
        <v>507</v>
      </c>
      <c r="B8309" s="332"/>
      <c r="C8309" s="333" t="s">
        <v>0</v>
      </c>
      <c r="D8309" s="333" t="s">
        <v>27</v>
      </c>
      <c r="E8309" s="335" t="s">
        <v>28</v>
      </c>
      <c r="F8309" s="337" t="s">
        <v>29</v>
      </c>
      <c r="G8309" s="337" t="s">
        <v>30</v>
      </c>
    </row>
    <row r="8310" spans="1:123" s="94" customFormat="1" ht="24" customHeight="1" x14ac:dyDescent="0.2">
      <c r="A8310" s="99" t="s">
        <v>508</v>
      </c>
      <c r="B8310" s="99" t="s">
        <v>509</v>
      </c>
      <c r="C8310" s="334"/>
      <c r="D8310" s="334"/>
      <c r="E8310" s="336"/>
      <c r="F8310" s="338"/>
      <c r="G8310" s="338"/>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
      <c r="A8311" s="279"/>
      <c r="B8311" s="100"/>
      <c r="C8311" s="138" t="s">
        <v>604</v>
      </c>
      <c r="D8311" s="101"/>
      <c r="E8311" s="102"/>
      <c r="F8311" s="103"/>
      <c r="G8311" s="280"/>
    </row>
    <row r="8312" spans="1:123" s="224" customFormat="1" ht="24" customHeight="1" x14ac:dyDescent="0.2">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
      <c r="A8326" s="282"/>
      <c r="D8326" s="94"/>
      <c r="E8326" s="95"/>
      <c r="F8326" s="268" t="s">
        <v>31</v>
      </c>
      <c r="G8326" s="283">
        <f>SUBTOTAL(9,G8312:G8325)</f>
        <v>0</v>
      </c>
    </row>
    <row r="8327" spans="1:7" ht="24" customHeight="1" x14ac:dyDescent="0.2">
      <c r="A8327" s="282"/>
      <c r="C8327" s="104" t="s">
        <v>605</v>
      </c>
      <c r="D8327" s="94"/>
      <c r="E8327" s="95"/>
      <c r="G8327" s="284"/>
    </row>
    <row r="8328" spans="1:7" s="224" customFormat="1" ht="24" customHeight="1" x14ac:dyDescent="0.2">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
      <c r="A8335" s="219" t="str">
        <f t="shared" si="2496"/>
        <v/>
      </c>
      <c r="B8335" s="217">
        <f t="shared" si="2497"/>
        <v>0</v>
      </c>
      <c r="C8335" s="218"/>
      <c r="D8335" s="219" t="str">
        <f t="shared" si="2498"/>
        <v/>
      </c>
      <c r="E8335" s="220"/>
      <c r="F8335" s="221">
        <f t="shared" si="2499"/>
        <v>0</v>
      </c>
      <c r="G8335" s="281">
        <f t="shared" si="2500"/>
        <v>0</v>
      </c>
    </row>
    <row r="8336" spans="1:7" ht="24" customHeight="1" x14ac:dyDescent="0.2">
      <c r="A8336" s="282"/>
      <c r="D8336" s="94"/>
      <c r="E8336" s="95"/>
      <c r="F8336" s="268" t="s">
        <v>32</v>
      </c>
      <c r="G8336" s="283">
        <f>SUBTOTAL(9,G8328:G8335)</f>
        <v>0</v>
      </c>
    </row>
    <row r="8337" spans="1:7" ht="24" customHeight="1" x14ac:dyDescent="0.2">
      <c r="A8337" s="282"/>
      <c r="C8337" s="104" t="s">
        <v>606</v>
      </c>
      <c r="D8337" s="94"/>
      <c r="E8337" s="95"/>
      <c r="G8337" s="284"/>
    </row>
    <row r="8338" spans="1:7" s="224" customFormat="1" ht="24" customHeight="1" x14ac:dyDescent="0.2">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
      <c r="A8347" s="285"/>
      <c r="B8347" s="94"/>
      <c r="D8347" s="94"/>
      <c r="E8347" s="95"/>
      <c r="F8347" s="268" t="s">
        <v>33</v>
      </c>
      <c r="G8347" s="283">
        <f>SUBTOTAL(9,G8338:G8346)</f>
        <v>0</v>
      </c>
    </row>
    <row r="8348" spans="1:7" ht="24" customHeight="1" x14ac:dyDescent="0.2">
      <c r="A8348" s="286"/>
      <c r="B8348" s="94"/>
      <c r="D8348" s="94"/>
      <c r="E8348" s="95"/>
      <c r="G8348" s="284"/>
    </row>
    <row r="8349" spans="1:7" ht="24" customHeight="1" x14ac:dyDescent="0.2">
      <c r="A8349" s="287" t="str">
        <f>B8307</f>
        <v>12.8.1.3</v>
      </c>
      <c r="B8349" s="288" t="str">
        <f>C8307</f>
        <v>Barrales discapacitado</v>
      </c>
      <c r="C8349" s="101"/>
      <c r="D8349" s="101" t="s">
        <v>34</v>
      </c>
      <c r="E8349" s="102"/>
      <c r="F8349" s="290" t="s">
        <v>35</v>
      </c>
      <c r="G8349" s="289">
        <f>SUBTOTAL(9,G8312:G8348)</f>
        <v>0</v>
      </c>
    </row>
    <row r="8351" spans="1:7" ht="24" customHeight="1" x14ac:dyDescent="0.2">
      <c r="A8351" s="269" t="s">
        <v>37</v>
      </c>
      <c r="B8351" s="270"/>
      <c r="C8351" s="270"/>
      <c r="D8351" s="270"/>
      <c r="E8351" s="270"/>
      <c r="F8351" s="270"/>
      <c r="G8351" s="271"/>
    </row>
    <row r="8352" spans="1:7" ht="24" customHeight="1" x14ac:dyDescent="0.2">
      <c r="A8352" s="272" t="s">
        <v>602</v>
      </c>
      <c r="B8352" s="90" t="str">
        <f>Comitente</f>
        <v>SUBSECRETARIA DE ARQUITECTURA</v>
      </c>
      <c r="C8352" s="86"/>
      <c r="D8352" s="91"/>
      <c r="E8352" s="91"/>
      <c r="F8352" s="92"/>
      <c r="G8352" s="273"/>
    </row>
    <row r="8353" spans="1:123" ht="24" customHeight="1" x14ac:dyDescent="0.2">
      <c r="A8353" s="272" t="s">
        <v>603</v>
      </c>
      <c r="B8353" s="90">
        <f>Contratista</f>
        <v>0</v>
      </c>
      <c r="C8353" s="87"/>
      <c r="D8353" s="87"/>
      <c r="E8353" s="87"/>
      <c r="F8353" s="93"/>
      <c r="G8353" s="274"/>
    </row>
    <row r="8354" spans="1:123" ht="24" customHeight="1" x14ac:dyDescent="0.2">
      <c r="A8354" s="272" t="s">
        <v>24</v>
      </c>
      <c r="B8354" s="90" t="str">
        <f>Obra</f>
        <v>ESCUELA SECUNDARIA ULLUM</v>
      </c>
      <c r="C8354" s="87"/>
      <c r="D8354" s="87"/>
      <c r="E8354" s="87"/>
      <c r="F8354" s="93" t="s">
        <v>38</v>
      </c>
      <c r="G8354" s="275">
        <f>Fecha_Base</f>
        <v>0</v>
      </c>
    </row>
    <row r="8355" spans="1:123" ht="24" customHeight="1" x14ac:dyDescent="0.2">
      <c r="A8355" s="276" t="s">
        <v>601</v>
      </c>
      <c r="B8355" s="88" t="str">
        <f>Ubicación</f>
        <v>ULLUM - SAN JUAN</v>
      </c>
      <c r="C8355" s="88"/>
      <c r="D8355" s="94"/>
      <c r="E8355" s="95"/>
      <c r="G8355" s="277"/>
    </row>
    <row r="8356" spans="1:123" ht="24" customHeight="1" x14ac:dyDescent="0.2">
      <c r="A8356" s="276" t="s">
        <v>39</v>
      </c>
      <c r="B8356" s="97">
        <f>IFERROR(VALUE(LEFT(B8357,FIND(".",B8357)-1)),"")</f>
        <v>12</v>
      </c>
      <c r="C8356" s="89" t="str">
        <f>IFERROR(VLOOKUP(B8356,Tabla_CyP,2,FALSE),"")</f>
        <v xml:space="preserve"> INSTALACIÓN SANITARIA</v>
      </c>
      <c r="E8356" s="95"/>
      <c r="G8356" s="277"/>
    </row>
    <row r="8357" spans="1:123" ht="24" customHeight="1" x14ac:dyDescent="0.2">
      <c r="A8357" s="276" t="s">
        <v>25</v>
      </c>
      <c r="B8357" s="98" t="str">
        <f>IFERROR(VLOOKUP(COUNTIF($A$1:A8357,"ANALISIS DE PRECIOS"),Tabla_NumeroItem,2,FALSE),"")</f>
        <v>12.8.1.4</v>
      </c>
      <c r="C8357" s="89" t="str">
        <f>IFERROR(VLOOKUP(B8357,Tabla_CyP,2,FALSE),"")</f>
        <v>Lavamanos AºIº</v>
      </c>
      <c r="D8357" s="94"/>
      <c r="E8357" s="95"/>
      <c r="F8357" s="93" t="s">
        <v>26</v>
      </c>
      <c r="G8357" s="278" t="str">
        <f>IFERROR(VLOOKUP(B8357,Tabla_CyP,4,FALSE),"")</f>
        <v>Un</v>
      </c>
    </row>
    <row r="8358" spans="1:123" ht="24" customHeight="1" x14ac:dyDescent="0.2">
      <c r="A8358" s="276"/>
      <c r="B8358" s="88"/>
      <c r="D8358" s="94"/>
      <c r="E8358" s="95"/>
      <c r="G8358" s="277"/>
    </row>
    <row r="8359" spans="1:123" ht="24" customHeight="1" x14ac:dyDescent="0.2">
      <c r="A8359" s="331" t="s">
        <v>507</v>
      </c>
      <c r="B8359" s="332"/>
      <c r="C8359" s="333" t="s">
        <v>0</v>
      </c>
      <c r="D8359" s="333" t="s">
        <v>27</v>
      </c>
      <c r="E8359" s="335" t="s">
        <v>28</v>
      </c>
      <c r="F8359" s="337" t="s">
        <v>29</v>
      </c>
      <c r="G8359" s="337" t="s">
        <v>30</v>
      </c>
    </row>
    <row r="8360" spans="1:123" s="94" customFormat="1" ht="24" customHeight="1" x14ac:dyDescent="0.2">
      <c r="A8360" s="99" t="s">
        <v>508</v>
      </c>
      <c r="B8360" s="99" t="s">
        <v>509</v>
      </c>
      <c r="C8360" s="334"/>
      <c r="D8360" s="334"/>
      <c r="E8360" s="336"/>
      <c r="F8360" s="338"/>
      <c r="G8360" s="338"/>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
      <c r="A8361" s="279"/>
      <c r="B8361" s="100"/>
      <c r="C8361" s="138" t="s">
        <v>604</v>
      </c>
      <c r="D8361" s="101"/>
      <c r="E8361" s="102"/>
      <c r="F8361" s="103"/>
      <c r="G8361" s="280"/>
    </row>
    <row r="8362" spans="1:123" s="224" customFormat="1" ht="24" customHeight="1" x14ac:dyDescent="0.2">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
      <c r="A8376" s="282"/>
      <c r="D8376" s="94"/>
      <c r="E8376" s="95"/>
      <c r="F8376" s="268" t="s">
        <v>31</v>
      </c>
      <c r="G8376" s="283">
        <f>SUBTOTAL(9,G8362:G8375)</f>
        <v>0</v>
      </c>
    </row>
    <row r="8377" spans="1:7" ht="24" customHeight="1" x14ac:dyDescent="0.2">
      <c r="A8377" s="282"/>
      <c r="C8377" s="104" t="s">
        <v>605</v>
      </c>
      <c r="D8377" s="94"/>
      <c r="E8377" s="95"/>
      <c r="G8377" s="284"/>
    </row>
    <row r="8378" spans="1:7" s="224" customFormat="1" ht="24" customHeight="1" x14ac:dyDescent="0.2">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
      <c r="A8385" s="219" t="str">
        <f t="shared" si="2511"/>
        <v/>
      </c>
      <c r="B8385" s="217">
        <f t="shared" si="2512"/>
        <v>0</v>
      </c>
      <c r="C8385" s="218"/>
      <c r="D8385" s="219" t="str">
        <f t="shared" si="2513"/>
        <v/>
      </c>
      <c r="E8385" s="220"/>
      <c r="F8385" s="221">
        <f t="shared" si="2514"/>
        <v>0</v>
      </c>
      <c r="G8385" s="281">
        <f t="shared" si="2515"/>
        <v>0</v>
      </c>
    </row>
    <row r="8386" spans="1:7" ht="24" customHeight="1" x14ac:dyDescent="0.2">
      <c r="A8386" s="282"/>
      <c r="D8386" s="94"/>
      <c r="E8386" s="95"/>
      <c r="F8386" s="268" t="s">
        <v>32</v>
      </c>
      <c r="G8386" s="283">
        <f>SUBTOTAL(9,G8378:G8385)</f>
        <v>0</v>
      </c>
    </row>
    <row r="8387" spans="1:7" ht="24" customHeight="1" x14ac:dyDescent="0.2">
      <c r="A8387" s="282"/>
      <c r="C8387" s="104" t="s">
        <v>606</v>
      </c>
      <c r="D8387" s="94"/>
      <c r="E8387" s="95"/>
      <c r="G8387" s="284"/>
    </row>
    <row r="8388" spans="1:7" s="224" customFormat="1" ht="24" customHeight="1" x14ac:dyDescent="0.2">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
      <c r="A8397" s="285"/>
      <c r="B8397" s="94"/>
      <c r="D8397" s="94"/>
      <c r="E8397" s="95"/>
      <c r="F8397" s="268" t="s">
        <v>33</v>
      </c>
      <c r="G8397" s="283">
        <f>SUBTOTAL(9,G8388:G8396)</f>
        <v>0</v>
      </c>
    </row>
    <row r="8398" spans="1:7" ht="24" customHeight="1" x14ac:dyDescent="0.2">
      <c r="A8398" s="286"/>
      <c r="B8398" s="94"/>
      <c r="D8398" s="94"/>
      <c r="E8398" s="95"/>
      <c r="G8398" s="284"/>
    </row>
    <row r="8399" spans="1:7" ht="24" customHeight="1" x14ac:dyDescent="0.2">
      <c r="A8399" s="287" t="str">
        <f>B8357</f>
        <v>12.8.1.4</v>
      </c>
      <c r="B8399" s="288" t="str">
        <f>C8357</f>
        <v>Lavamanos AºIº</v>
      </c>
      <c r="C8399" s="101"/>
      <c r="D8399" s="101" t="s">
        <v>34</v>
      </c>
      <c r="E8399" s="102"/>
      <c r="F8399" s="290" t="s">
        <v>35</v>
      </c>
      <c r="G8399" s="289">
        <f>SUBTOTAL(9,G8362:G8398)</f>
        <v>0</v>
      </c>
    </row>
    <row r="8401" spans="1:123" ht="24" customHeight="1" x14ac:dyDescent="0.2">
      <c r="A8401" s="269" t="s">
        <v>37</v>
      </c>
      <c r="B8401" s="270"/>
      <c r="C8401" s="270"/>
      <c r="D8401" s="270"/>
      <c r="E8401" s="270"/>
      <c r="F8401" s="270"/>
      <c r="G8401" s="271"/>
    </row>
    <row r="8402" spans="1:123" ht="24" customHeight="1" x14ac:dyDescent="0.2">
      <c r="A8402" s="272" t="s">
        <v>602</v>
      </c>
      <c r="B8402" s="90" t="str">
        <f>Comitente</f>
        <v>SUBSECRETARIA DE ARQUITECTURA</v>
      </c>
      <c r="C8402" s="86"/>
      <c r="D8402" s="91"/>
      <c r="E8402" s="91"/>
      <c r="F8402" s="92"/>
      <c r="G8402" s="273"/>
    </row>
    <row r="8403" spans="1:123" ht="24" customHeight="1" x14ac:dyDescent="0.2">
      <c r="A8403" s="272" t="s">
        <v>603</v>
      </c>
      <c r="B8403" s="90">
        <f>Contratista</f>
        <v>0</v>
      </c>
      <c r="C8403" s="87"/>
      <c r="D8403" s="87"/>
      <c r="E8403" s="87"/>
      <c r="F8403" s="93"/>
      <c r="G8403" s="274"/>
    </row>
    <row r="8404" spans="1:123" ht="24" customHeight="1" x14ac:dyDescent="0.2">
      <c r="A8404" s="272" t="s">
        <v>24</v>
      </c>
      <c r="B8404" s="90" t="str">
        <f>Obra</f>
        <v>ESCUELA SECUNDARIA ULLUM</v>
      </c>
      <c r="C8404" s="87"/>
      <c r="D8404" s="87"/>
      <c r="E8404" s="87"/>
      <c r="F8404" s="93" t="s">
        <v>38</v>
      </c>
      <c r="G8404" s="275">
        <f>Fecha_Base</f>
        <v>0</v>
      </c>
    </row>
    <row r="8405" spans="1:123" ht="24" customHeight="1" x14ac:dyDescent="0.2">
      <c r="A8405" s="276" t="s">
        <v>601</v>
      </c>
      <c r="B8405" s="88" t="str">
        <f>Ubicación</f>
        <v>ULLUM - SAN JUAN</v>
      </c>
      <c r="C8405" s="88"/>
      <c r="D8405" s="94"/>
      <c r="E8405" s="95"/>
      <c r="G8405" s="277"/>
    </row>
    <row r="8406" spans="1:123" ht="24" customHeight="1" x14ac:dyDescent="0.2">
      <c r="A8406" s="276" t="s">
        <v>39</v>
      </c>
      <c r="B8406" s="97">
        <f>IFERROR(VALUE(LEFT(B8407,FIND(".",B8407)-1)),"")</f>
        <v>12</v>
      </c>
      <c r="C8406" s="89" t="str">
        <f>IFERROR(VLOOKUP(B8406,Tabla_CyP,2,FALSE),"")</f>
        <v xml:space="preserve"> INSTALACIÓN SANITARIA</v>
      </c>
      <c r="E8406" s="95"/>
      <c r="G8406" s="277"/>
    </row>
    <row r="8407" spans="1:123" ht="24" customHeight="1" x14ac:dyDescent="0.2">
      <c r="A8407" s="276" t="s">
        <v>25</v>
      </c>
      <c r="B8407" s="98" t="str">
        <f>IFERROR(VLOOKUP(COUNTIF($A$1:A8407,"ANALISIS DE PRECIOS"),Tabla_NumeroItem,2,FALSE),"")</f>
        <v>12.8.1.5</v>
      </c>
      <c r="C8407" s="89" t="str">
        <f>IFERROR(VLOOKUP(B8407,Tabla_CyP,2,FALSE),"")</f>
        <v>Pileta de Cocina AºIº</v>
      </c>
      <c r="D8407" s="94"/>
      <c r="E8407" s="95"/>
      <c r="F8407" s="93" t="s">
        <v>26</v>
      </c>
      <c r="G8407" s="278" t="str">
        <f>IFERROR(VLOOKUP(B8407,Tabla_CyP,4,FALSE),"")</f>
        <v>Un</v>
      </c>
    </row>
    <row r="8408" spans="1:123" ht="24" customHeight="1" x14ac:dyDescent="0.2">
      <c r="A8408" s="276"/>
      <c r="B8408" s="88"/>
      <c r="D8408" s="94"/>
      <c r="E8408" s="95"/>
      <c r="G8408" s="277"/>
    </row>
    <row r="8409" spans="1:123" ht="24" customHeight="1" x14ac:dyDescent="0.2">
      <c r="A8409" s="331" t="s">
        <v>507</v>
      </c>
      <c r="B8409" s="332"/>
      <c r="C8409" s="333" t="s">
        <v>0</v>
      </c>
      <c r="D8409" s="333" t="s">
        <v>27</v>
      </c>
      <c r="E8409" s="335" t="s">
        <v>28</v>
      </c>
      <c r="F8409" s="337" t="s">
        <v>29</v>
      </c>
      <c r="G8409" s="337" t="s">
        <v>30</v>
      </c>
    </row>
    <row r="8410" spans="1:123" s="94" customFormat="1" ht="24" customHeight="1" x14ac:dyDescent="0.2">
      <c r="A8410" s="99" t="s">
        <v>508</v>
      </c>
      <c r="B8410" s="99" t="s">
        <v>509</v>
      </c>
      <c r="C8410" s="334"/>
      <c r="D8410" s="334"/>
      <c r="E8410" s="336"/>
      <c r="F8410" s="338"/>
      <c r="G8410" s="338"/>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
      <c r="A8411" s="279"/>
      <c r="B8411" s="100"/>
      <c r="C8411" s="138" t="s">
        <v>604</v>
      </c>
      <c r="D8411" s="101"/>
      <c r="E8411" s="102"/>
      <c r="F8411" s="103"/>
      <c r="G8411" s="280"/>
    </row>
    <row r="8412" spans="1:123" s="224" customFormat="1" ht="24" customHeight="1" x14ac:dyDescent="0.2">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
      <c r="A8426" s="282"/>
      <c r="D8426" s="94"/>
      <c r="E8426" s="95"/>
      <c r="F8426" s="268" t="s">
        <v>31</v>
      </c>
      <c r="G8426" s="283">
        <f>SUBTOTAL(9,G8412:G8425)</f>
        <v>0</v>
      </c>
    </row>
    <row r="8427" spans="1:7" ht="24" customHeight="1" x14ac:dyDescent="0.2">
      <c r="A8427" s="282"/>
      <c r="C8427" s="104" t="s">
        <v>605</v>
      </c>
      <c r="D8427" s="94"/>
      <c r="E8427" s="95"/>
      <c r="G8427" s="284"/>
    </row>
    <row r="8428" spans="1:7" s="224" customFormat="1" ht="24" customHeight="1" x14ac:dyDescent="0.2">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
      <c r="A8435" s="219" t="str">
        <f t="shared" si="2526"/>
        <v/>
      </c>
      <c r="B8435" s="217">
        <f t="shared" si="2527"/>
        <v>0</v>
      </c>
      <c r="C8435" s="218"/>
      <c r="D8435" s="219" t="str">
        <f t="shared" si="2528"/>
        <v/>
      </c>
      <c r="E8435" s="220"/>
      <c r="F8435" s="221">
        <f t="shared" si="2529"/>
        <v>0</v>
      </c>
      <c r="G8435" s="281">
        <f t="shared" si="2530"/>
        <v>0</v>
      </c>
    </row>
    <row r="8436" spans="1:7" ht="24" customHeight="1" x14ac:dyDescent="0.2">
      <c r="A8436" s="282"/>
      <c r="D8436" s="94"/>
      <c r="E8436" s="95"/>
      <c r="F8436" s="268" t="s">
        <v>32</v>
      </c>
      <c r="G8436" s="283">
        <f>SUBTOTAL(9,G8428:G8435)</f>
        <v>0</v>
      </c>
    </row>
    <row r="8437" spans="1:7" ht="24" customHeight="1" x14ac:dyDescent="0.2">
      <c r="A8437" s="282"/>
      <c r="C8437" s="104" t="s">
        <v>606</v>
      </c>
      <c r="D8437" s="94"/>
      <c r="E8437" s="95"/>
      <c r="G8437" s="284"/>
    </row>
    <row r="8438" spans="1:7" s="224" customFormat="1" ht="24" customHeight="1" x14ac:dyDescent="0.2">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
      <c r="A8447" s="285"/>
      <c r="B8447" s="94"/>
      <c r="D8447" s="94"/>
      <c r="E8447" s="95"/>
      <c r="F8447" s="268" t="s">
        <v>33</v>
      </c>
      <c r="G8447" s="283">
        <f>SUBTOTAL(9,G8438:G8446)</f>
        <v>0</v>
      </c>
    </row>
    <row r="8448" spans="1:7" ht="24" customHeight="1" x14ac:dyDescent="0.2">
      <c r="A8448" s="286"/>
      <c r="B8448" s="94"/>
      <c r="D8448" s="94"/>
      <c r="E8448" s="95"/>
      <c r="G8448" s="284"/>
    </row>
    <row r="8449" spans="1:123" ht="24" customHeight="1" x14ac:dyDescent="0.2">
      <c r="A8449" s="287" t="str">
        <f>B8407</f>
        <v>12.8.1.5</v>
      </c>
      <c r="B8449" s="288" t="str">
        <f>C8407</f>
        <v>Pileta de Cocina AºIº</v>
      </c>
      <c r="C8449" s="101"/>
      <c r="D8449" s="101" t="s">
        <v>34</v>
      </c>
      <c r="E8449" s="102"/>
      <c r="F8449" s="290" t="s">
        <v>35</v>
      </c>
      <c r="G8449" s="289">
        <f>SUBTOTAL(9,G8412:G8448)</f>
        <v>0</v>
      </c>
    </row>
    <row r="8451" spans="1:123" ht="24" customHeight="1" x14ac:dyDescent="0.2">
      <c r="A8451" s="269" t="s">
        <v>37</v>
      </c>
      <c r="B8451" s="270"/>
      <c r="C8451" s="270"/>
      <c r="D8451" s="270"/>
      <c r="E8451" s="270"/>
      <c r="F8451" s="270"/>
      <c r="G8451" s="271"/>
    </row>
    <row r="8452" spans="1:123" ht="24" customHeight="1" x14ac:dyDescent="0.2">
      <c r="A8452" s="272" t="s">
        <v>602</v>
      </c>
      <c r="B8452" s="90" t="str">
        <f>Comitente</f>
        <v>SUBSECRETARIA DE ARQUITECTURA</v>
      </c>
      <c r="C8452" s="86"/>
      <c r="D8452" s="91"/>
      <c r="E8452" s="91"/>
      <c r="F8452" s="92"/>
      <c r="G8452" s="273"/>
    </row>
    <row r="8453" spans="1:123" ht="24" customHeight="1" x14ac:dyDescent="0.2">
      <c r="A8453" s="272" t="s">
        <v>603</v>
      </c>
      <c r="B8453" s="90">
        <f>Contratista</f>
        <v>0</v>
      </c>
      <c r="C8453" s="87"/>
      <c r="D8453" s="87"/>
      <c r="E8453" s="87"/>
      <c r="F8453" s="93"/>
      <c r="G8453" s="274"/>
    </row>
    <row r="8454" spans="1:123" ht="24" customHeight="1" x14ac:dyDescent="0.2">
      <c r="A8454" s="272" t="s">
        <v>24</v>
      </c>
      <c r="B8454" s="90" t="str">
        <f>Obra</f>
        <v>ESCUELA SECUNDARIA ULLUM</v>
      </c>
      <c r="C8454" s="87"/>
      <c r="D8454" s="87"/>
      <c r="E8454" s="87"/>
      <c r="F8454" s="93" t="s">
        <v>38</v>
      </c>
      <c r="G8454" s="275">
        <f>Fecha_Base</f>
        <v>0</v>
      </c>
    </row>
    <row r="8455" spans="1:123" ht="24" customHeight="1" x14ac:dyDescent="0.2">
      <c r="A8455" s="276" t="s">
        <v>601</v>
      </c>
      <c r="B8455" s="88" t="str">
        <f>Ubicación</f>
        <v>ULLUM - SAN JUAN</v>
      </c>
      <c r="C8455" s="88"/>
      <c r="D8455" s="94"/>
      <c r="E8455" s="95"/>
      <c r="G8455" s="277"/>
    </row>
    <row r="8456" spans="1:123" ht="24" customHeight="1" x14ac:dyDescent="0.2">
      <c r="A8456" s="276" t="s">
        <v>39</v>
      </c>
      <c r="B8456" s="97">
        <f>IFERROR(VALUE(LEFT(B8457,FIND(".",B8457)-1)),"")</f>
        <v>12</v>
      </c>
      <c r="C8456" s="89" t="str">
        <f>IFERROR(VLOOKUP(B8456,Tabla_CyP,2,FALSE),"")</f>
        <v xml:space="preserve"> INSTALACIÓN SANITARIA</v>
      </c>
      <c r="E8456" s="95"/>
      <c r="G8456" s="277"/>
    </row>
    <row r="8457" spans="1:123" ht="24" customHeight="1" x14ac:dyDescent="0.2">
      <c r="A8457" s="276" t="s">
        <v>25</v>
      </c>
      <c r="B8457" s="98" t="str">
        <f>IFERROR(VLOOKUP(COUNTIF($A$1:A8457,"ANALISIS DE PRECIOS"),Tabla_NumeroItem,2,FALSE),"")</f>
        <v>12.8.1.6</v>
      </c>
      <c r="C8457" s="89" t="str">
        <f>IFERROR(VLOOKUP(B8457,Tabla_CyP,2,FALSE),"")</f>
        <v xml:space="preserve">Griferia FV para Lavatorio </v>
      </c>
      <c r="D8457" s="94"/>
      <c r="E8457" s="95"/>
      <c r="F8457" s="93" t="s">
        <v>26</v>
      </c>
      <c r="G8457" s="278" t="str">
        <f>IFERROR(VLOOKUP(B8457,Tabla_CyP,4,FALSE),"")</f>
        <v>Un</v>
      </c>
    </row>
    <row r="8458" spans="1:123" ht="24" customHeight="1" x14ac:dyDescent="0.2">
      <c r="A8458" s="276"/>
      <c r="B8458" s="88"/>
      <c r="D8458" s="94"/>
      <c r="E8458" s="95"/>
      <c r="G8458" s="277"/>
    </row>
    <row r="8459" spans="1:123" ht="24" customHeight="1" x14ac:dyDescent="0.2">
      <c r="A8459" s="331" t="s">
        <v>507</v>
      </c>
      <c r="B8459" s="332"/>
      <c r="C8459" s="333" t="s">
        <v>0</v>
      </c>
      <c r="D8459" s="333" t="s">
        <v>27</v>
      </c>
      <c r="E8459" s="335" t="s">
        <v>28</v>
      </c>
      <c r="F8459" s="337" t="s">
        <v>29</v>
      </c>
      <c r="G8459" s="337" t="s">
        <v>30</v>
      </c>
    </row>
    <row r="8460" spans="1:123" s="94" customFormat="1" ht="24" customHeight="1" x14ac:dyDescent="0.2">
      <c r="A8460" s="99" t="s">
        <v>508</v>
      </c>
      <c r="B8460" s="99" t="s">
        <v>509</v>
      </c>
      <c r="C8460" s="334"/>
      <c r="D8460" s="334"/>
      <c r="E8460" s="336"/>
      <c r="F8460" s="338"/>
      <c r="G8460" s="338"/>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
      <c r="A8461" s="279"/>
      <c r="B8461" s="100"/>
      <c r="C8461" s="138" t="s">
        <v>604</v>
      </c>
      <c r="D8461" s="101"/>
      <c r="E8461" s="102"/>
      <c r="F8461" s="103"/>
      <c r="G8461" s="280"/>
    </row>
    <row r="8462" spans="1:123" s="224" customFormat="1" ht="24" customHeight="1" x14ac:dyDescent="0.2">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
      <c r="A8476" s="282"/>
      <c r="D8476" s="94"/>
      <c r="E8476" s="95"/>
      <c r="F8476" s="268" t="s">
        <v>31</v>
      </c>
      <c r="G8476" s="283">
        <f>SUBTOTAL(9,G8462:G8475)</f>
        <v>0</v>
      </c>
    </row>
    <row r="8477" spans="1:7" ht="24" customHeight="1" x14ac:dyDescent="0.2">
      <c r="A8477" s="282"/>
      <c r="C8477" s="104" t="s">
        <v>605</v>
      </c>
      <c r="D8477" s="94"/>
      <c r="E8477" s="95"/>
      <c r="G8477" s="284"/>
    </row>
    <row r="8478" spans="1:7" s="224" customFormat="1" ht="24" customHeight="1" x14ac:dyDescent="0.2">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
      <c r="A8485" s="219" t="str">
        <f t="shared" si="2541"/>
        <v/>
      </c>
      <c r="B8485" s="217">
        <f t="shared" si="2542"/>
        <v>0</v>
      </c>
      <c r="C8485" s="218"/>
      <c r="D8485" s="219" t="str">
        <f t="shared" si="2543"/>
        <v/>
      </c>
      <c r="E8485" s="220"/>
      <c r="F8485" s="221">
        <f t="shared" si="2544"/>
        <v>0</v>
      </c>
      <c r="G8485" s="281">
        <f t="shared" si="2545"/>
        <v>0</v>
      </c>
    </row>
    <row r="8486" spans="1:7" ht="24" customHeight="1" x14ac:dyDescent="0.2">
      <c r="A8486" s="282"/>
      <c r="D8486" s="94"/>
      <c r="E8486" s="95"/>
      <c r="F8486" s="268" t="s">
        <v>32</v>
      </c>
      <c r="G8486" s="283">
        <f>SUBTOTAL(9,G8478:G8485)</f>
        <v>0</v>
      </c>
    </row>
    <row r="8487" spans="1:7" ht="24" customHeight="1" x14ac:dyDescent="0.2">
      <c r="A8487" s="282"/>
      <c r="C8487" s="104" t="s">
        <v>606</v>
      </c>
      <c r="D8487" s="94"/>
      <c r="E8487" s="95"/>
      <c r="G8487" s="284"/>
    </row>
    <row r="8488" spans="1:7" s="224" customFormat="1" ht="24" customHeight="1" x14ac:dyDescent="0.2">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
      <c r="A8497" s="285"/>
      <c r="B8497" s="94"/>
      <c r="D8497" s="94"/>
      <c r="E8497" s="95"/>
      <c r="F8497" s="268" t="s">
        <v>33</v>
      </c>
      <c r="G8497" s="283">
        <f>SUBTOTAL(9,G8488:G8496)</f>
        <v>0</v>
      </c>
    </row>
    <row r="8498" spans="1:123" ht="24" customHeight="1" x14ac:dyDescent="0.2">
      <c r="A8498" s="286"/>
      <c r="B8498" s="94"/>
      <c r="D8498" s="94"/>
      <c r="E8498" s="95"/>
      <c r="G8498" s="284"/>
    </row>
    <row r="8499" spans="1:123" ht="24" customHeight="1" x14ac:dyDescent="0.2">
      <c r="A8499" s="287" t="str">
        <f>B8457</f>
        <v>12.8.1.6</v>
      </c>
      <c r="B8499" s="288" t="str">
        <f>C8457</f>
        <v xml:space="preserve">Griferia FV para Lavatorio </v>
      </c>
      <c r="C8499" s="101"/>
      <c r="D8499" s="101" t="s">
        <v>34</v>
      </c>
      <c r="E8499" s="102"/>
      <c r="F8499" s="290" t="s">
        <v>35</v>
      </c>
      <c r="G8499" s="289">
        <f>SUBTOTAL(9,G8462:G8498)</f>
        <v>0</v>
      </c>
    </row>
    <row r="8501" spans="1:123" ht="24" customHeight="1" x14ac:dyDescent="0.2">
      <c r="A8501" s="269" t="s">
        <v>37</v>
      </c>
      <c r="B8501" s="270"/>
      <c r="C8501" s="270"/>
      <c r="D8501" s="270"/>
      <c r="E8501" s="270"/>
      <c r="F8501" s="270"/>
      <c r="G8501" s="271"/>
    </row>
    <row r="8502" spans="1:123" ht="24" customHeight="1" x14ac:dyDescent="0.2">
      <c r="A8502" s="272" t="s">
        <v>602</v>
      </c>
      <c r="B8502" s="90" t="str">
        <f>Comitente</f>
        <v>SUBSECRETARIA DE ARQUITECTURA</v>
      </c>
      <c r="C8502" s="86"/>
      <c r="D8502" s="91"/>
      <c r="E8502" s="91"/>
      <c r="F8502" s="92"/>
      <c r="G8502" s="273"/>
    </row>
    <row r="8503" spans="1:123" ht="24" customHeight="1" x14ac:dyDescent="0.2">
      <c r="A8503" s="272" t="s">
        <v>603</v>
      </c>
      <c r="B8503" s="90">
        <f>Contratista</f>
        <v>0</v>
      </c>
      <c r="C8503" s="87"/>
      <c r="D8503" s="87"/>
      <c r="E8503" s="87"/>
      <c r="F8503" s="93"/>
      <c r="G8503" s="274"/>
    </row>
    <row r="8504" spans="1:123" ht="24" customHeight="1" x14ac:dyDescent="0.2">
      <c r="A8504" s="272" t="s">
        <v>24</v>
      </c>
      <c r="B8504" s="90" t="str">
        <f>Obra</f>
        <v>ESCUELA SECUNDARIA ULLUM</v>
      </c>
      <c r="C8504" s="87"/>
      <c r="D8504" s="87"/>
      <c r="E8504" s="87"/>
      <c r="F8504" s="93" t="s">
        <v>38</v>
      </c>
      <c r="G8504" s="275">
        <f>Fecha_Base</f>
        <v>0</v>
      </c>
    </row>
    <row r="8505" spans="1:123" ht="24" customHeight="1" x14ac:dyDescent="0.2">
      <c r="A8505" s="276" t="s">
        <v>601</v>
      </c>
      <c r="B8505" s="88" t="str">
        <f>Ubicación</f>
        <v>ULLUM - SAN JUAN</v>
      </c>
      <c r="C8505" s="88"/>
      <c r="D8505" s="94"/>
      <c r="E8505" s="95"/>
      <c r="G8505" s="277"/>
    </row>
    <row r="8506" spans="1:123" ht="24" customHeight="1" x14ac:dyDescent="0.2">
      <c r="A8506" s="276" t="s">
        <v>39</v>
      </c>
      <c r="B8506" s="97">
        <f>IFERROR(VALUE(LEFT(B8507,FIND(".",B8507)-1)),"")</f>
        <v>12</v>
      </c>
      <c r="C8506" s="89" t="str">
        <f>IFERROR(VLOOKUP(B8506,Tabla_CyP,2,FALSE),"")</f>
        <v xml:space="preserve"> INSTALACIÓN SANITARIA</v>
      </c>
      <c r="E8506" s="95"/>
      <c r="G8506" s="277"/>
    </row>
    <row r="8507" spans="1:123" ht="24" customHeight="1" x14ac:dyDescent="0.2">
      <c r="A8507" s="276" t="s">
        <v>25</v>
      </c>
      <c r="B8507" s="98" t="str">
        <f>IFERROR(VLOOKUP(COUNTIF($A$1:A8507,"ANALISIS DE PRECIOS"),Tabla_NumeroItem,2,FALSE),"")</f>
        <v>12.8.1.7</v>
      </c>
      <c r="C8507" s="89" t="str">
        <f>IFERROR(VLOOKUP(B8507,Tabla_CyP,2,FALSE),"")</f>
        <v>Griferia FV para Lavatorio p/discapacitado</v>
      </c>
      <c r="D8507" s="94"/>
      <c r="E8507" s="95"/>
      <c r="F8507" s="93" t="s">
        <v>26</v>
      </c>
      <c r="G8507" s="278" t="str">
        <f>IFERROR(VLOOKUP(B8507,Tabla_CyP,4,FALSE),"")</f>
        <v>Un</v>
      </c>
    </row>
    <row r="8508" spans="1:123" ht="24" customHeight="1" x14ac:dyDescent="0.2">
      <c r="A8508" s="276"/>
      <c r="B8508" s="88"/>
      <c r="D8508" s="94"/>
      <c r="E8508" s="95"/>
      <c r="G8508" s="277"/>
    </row>
    <row r="8509" spans="1:123" ht="24" customHeight="1" x14ac:dyDescent="0.2">
      <c r="A8509" s="331" t="s">
        <v>507</v>
      </c>
      <c r="B8509" s="332"/>
      <c r="C8509" s="333" t="s">
        <v>0</v>
      </c>
      <c r="D8509" s="333" t="s">
        <v>27</v>
      </c>
      <c r="E8509" s="335" t="s">
        <v>28</v>
      </c>
      <c r="F8509" s="337" t="s">
        <v>29</v>
      </c>
      <c r="G8509" s="337" t="s">
        <v>30</v>
      </c>
    </row>
    <row r="8510" spans="1:123" s="94" customFormat="1" ht="24" customHeight="1" x14ac:dyDescent="0.2">
      <c r="A8510" s="99" t="s">
        <v>508</v>
      </c>
      <c r="B8510" s="99" t="s">
        <v>509</v>
      </c>
      <c r="C8510" s="334"/>
      <c r="D8510" s="334"/>
      <c r="E8510" s="336"/>
      <c r="F8510" s="338"/>
      <c r="G8510" s="338"/>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
      <c r="A8511" s="279"/>
      <c r="B8511" s="100"/>
      <c r="C8511" s="138" t="s">
        <v>604</v>
      </c>
      <c r="D8511" s="101"/>
      <c r="E8511" s="102"/>
      <c r="F8511" s="103"/>
      <c r="G8511" s="280"/>
    </row>
    <row r="8512" spans="1:123" s="224" customFormat="1" ht="24" customHeight="1" x14ac:dyDescent="0.2">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
      <c r="A8526" s="282"/>
      <c r="D8526" s="94"/>
      <c r="E8526" s="95"/>
      <c r="F8526" s="268" t="s">
        <v>31</v>
      </c>
      <c r="G8526" s="283">
        <f>SUBTOTAL(9,G8512:G8525)</f>
        <v>0</v>
      </c>
    </row>
    <row r="8527" spans="1:7" ht="24" customHeight="1" x14ac:dyDescent="0.2">
      <c r="A8527" s="282"/>
      <c r="C8527" s="104" t="s">
        <v>605</v>
      </c>
      <c r="D8527" s="94"/>
      <c r="E8527" s="95"/>
      <c r="G8527" s="284"/>
    </row>
    <row r="8528" spans="1:7" s="224" customFormat="1" ht="24" customHeight="1" x14ac:dyDescent="0.2">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
      <c r="A8535" s="219" t="str">
        <f t="shared" si="2556"/>
        <v/>
      </c>
      <c r="B8535" s="217">
        <f t="shared" si="2557"/>
        <v>0</v>
      </c>
      <c r="C8535" s="218"/>
      <c r="D8535" s="219" t="str">
        <f t="shared" si="2558"/>
        <v/>
      </c>
      <c r="E8535" s="220"/>
      <c r="F8535" s="221">
        <f t="shared" si="2559"/>
        <v>0</v>
      </c>
      <c r="G8535" s="281">
        <f t="shared" si="2560"/>
        <v>0</v>
      </c>
    </row>
    <row r="8536" spans="1:7" ht="24" customHeight="1" x14ac:dyDescent="0.2">
      <c r="A8536" s="282"/>
      <c r="D8536" s="94"/>
      <c r="E8536" s="95"/>
      <c r="F8536" s="268" t="s">
        <v>32</v>
      </c>
      <c r="G8536" s="283">
        <f>SUBTOTAL(9,G8528:G8535)</f>
        <v>0</v>
      </c>
    </row>
    <row r="8537" spans="1:7" ht="24" customHeight="1" x14ac:dyDescent="0.2">
      <c r="A8537" s="282"/>
      <c r="C8537" s="104" t="s">
        <v>606</v>
      </c>
      <c r="D8537" s="94"/>
      <c r="E8537" s="95"/>
      <c r="G8537" s="284"/>
    </row>
    <row r="8538" spans="1:7" s="224" customFormat="1" ht="24" customHeight="1" x14ac:dyDescent="0.2">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
      <c r="A8547" s="285"/>
      <c r="B8547" s="94"/>
      <c r="D8547" s="94"/>
      <c r="E8547" s="95"/>
      <c r="F8547" s="268" t="s">
        <v>33</v>
      </c>
      <c r="G8547" s="283">
        <f>SUBTOTAL(9,G8538:G8546)</f>
        <v>0</v>
      </c>
    </row>
    <row r="8548" spans="1:123" ht="24" customHeight="1" x14ac:dyDescent="0.2">
      <c r="A8548" s="286"/>
      <c r="B8548" s="94"/>
      <c r="D8548" s="94"/>
      <c r="E8548" s="95"/>
      <c r="G8548" s="284"/>
    </row>
    <row r="8549" spans="1:123" ht="24" customHeight="1" x14ac:dyDescent="0.2">
      <c r="A8549" s="287" t="str">
        <f>B8507</f>
        <v>12.8.1.7</v>
      </c>
      <c r="B8549" s="288" t="str">
        <f>C8507</f>
        <v>Griferia FV para Lavatorio p/discapacitado</v>
      </c>
      <c r="C8549" s="101"/>
      <c r="D8549" s="101" t="s">
        <v>34</v>
      </c>
      <c r="E8549" s="102"/>
      <c r="F8549" s="290" t="s">
        <v>35</v>
      </c>
      <c r="G8549" s="289">
        <f>SUBTOTAL(9,G8512:G8548)</f>
        <v>0</v>
      </c>
    </row>
    <row r="8551" spans="1:123" ht="24" customHeight="1" x14ac:dyDescent="0.2">
      <c r="A8551" s="269" t="s">
        <v>37</v>
      </c>
      <c r="B8551" s="270"/>
      <c r="C8551" s="270"/>
      <c r="D8551" s="270"/>
      <c r="E8551" s="270"/>
      <c r="F8551" s="270"/>
      <c r="G8551" s="271"/>
    </row>
    <row r="8552" spans="1:123" ht="24" customHeight="1" x14ac:dyDescent="0.2">
      <c r="A8552" s="272" t="s">
        <v>602</v>
      </c>
      <c r="B8552" s="90" t="str">
        <f>Comitente</f>
        <v>SUBSECRETARIA DE ARQUITECTURA</v>
      </c>
      <c r="C8552" s="86"/>
      <c r="D8552" s="91"/>
      <c r="E8552" s="91"/>
      <c r="F8552" s="92"/>
      <c r="G8552" s="273"/>
    </row>
    <row r="8553" spans="1:123" ht="24" customHeight="1" x14ac:dyDescent="0.2">
      <c r="A8553" s="272" t="s">
        <v>603</v>
      </c>
      <c r="B8553" s="90">
        <f>Contratista</f>
        <v>0</v>
      </c>
      <c r="C8553" s="87"/>
      <c r="D8553" s="87"/>
      <c r="E8553" s="87"/>
      <c r="F8553" s="93"/>
      <c r="G8553" s="274"/>
    </row>
    <row r="8554" spans="1:123" ht="24" customHeight="1" x14ac:dyDescent="0.2">
      <c r="A8554" s="272" t="s">
        <v>24</v>
      </c>
      <c r="B8554" s="90" t="str">
        <f>Obra</f>
        <v>ESCUELA SECUNDARIA ULLUM</v>
      </c>
      <c r="C8554" s="87"/>
      <c r="D8554" s="87"/>
      <c r="E8554" s="87"/>
      <c r="F8554" s="93" t="s">
        <v>38</v>
      </c>
      <c r="G8554" s="275">
        <f>Fecha_Base</f>
        <v>0</v>
      </c>
    </row>
    <row r="8555" spans="1:123" ht="24" customHeight="1" x14ac:dyDescent="0.2">
      <c r="A8555" s="276" t="s">
        <v>601</v>
      </c>
      <c r="B8555" s="88" t="str">
        <f>Ubicación</f>
        <v>ULLUM - SAN JUAN</v>
      </c>
      <c r="C8555" s="88"/>
      <c r="D8555" s="94"/>
      <c r="E8555" s="95"/>
      <c r="G8555" s="277"/>
    </row>
    <row r="8556" spans="1:123" ht="24" customHeight="1" x14ac:dyDescent="0.2">
      <c r="A8556" s="276" t="s">
        <v>39</v>
      </c>
      <c r="B8556" s="97">
        <f>IFERROR(VALUE(LEFT(B8557,FIND(".",B8557)-1)),"")</f>
        <v>12</v>
      </c>
      <c r="C8556" s="89" t="str">
        <f>IFERROR(VLOOKUP(B8556,Tabla_CyP,2,FALSE),"")</f>
        <v xml:space="preserve"> INSTALACIÓN SANITARIA</v>
      </c>
      <c r="E8556" s="95"/>
      <c r="G8556" s="277"/>
    </row>
    <row r="8557" spans="1:123" ht="24" customHeight="1" x14ac:dyDescent="0.2">
      <c r="A8557" s="276" t="s">
        <v>25</v>
      </c>
      <c r="B8557" s="98" t="str">
        <f>IFERROR(VLOOKUP(COUNTIF($A$1:A8557,"ANALISIS DE PRECIOS"),Tabla_NumeroItem,2,FALSE),"")</f>
        <v>12.8.1.8</v>
      </c>
      <c r="C8557" s="89" t="str">
        <f>IFERROR(VLOOKUP(B8557,Tabla_CyP,2,FALSE),"")</f>
        <v>Griferia Pileta Cocinar FV y Pileta de lavar</v>
      </c>
      <c r="D8557" s="94"/>
      <c r="E8557" s="95"/>
      <c r="F8557" s="93" t="s">
        <v>26</v>
      </c>
      <c r="G8557" s="278" t="str">
        <f>IFERROR(VLOOKUP(B8557,Tabla_CyP,4,FALSE),"")</f>
        <v>Un</v>
      </c>
    </row>
    <row r="8558" spans="1:123" ht="24" customHeight="1" x14ac:dyDescent="0.2">
      <c r="A8558" s="276"/>
      <c r="B8558" s="88"/>
      <c r="D8558" s="94"/>
      <c r="E8558" s="95"/>
      <c r="G8558" s="277"/>
    </row>
    <row r="8559" spans="1:123" ht="24" customHeight="1" x14ac:dyDescent="0.2">
      <c r="A8559" s="331" t="s">
        <v>507</v>
      </c>
      <c r="B8559" s="332"/>
      <c r="C8559" s="333" t="s">
        <v>0</v>
      </c>
      <c r="D8559" s="333" t="s">
        <v>27</v>
      </c>
      <c r="E8559" s="335" t="s">
        <v>28</v>
      </c>
      <c r="F8559" s="337" t="s">
        <v>29</v>
      </c>
      <c r="G8559" s="337" t="s">
        <v>30</v>
      </c>
    </row>
    <row r="8560" spans="1:123" s="94" customFormat="1" ht="24" customHeight="1" x14ac:dyDescent="0.2">
      <c r="A8560" s="99" t="s">
        <v>508</v>
      </c>
      <c r="B8560" s="99" t="s">
        <v>509</v>
      </c>
      <c r="C8560" s="334"/>
      <c r="D8560" s="334"/>
      <c r="E8560" s="336"/>
      <c r="F8560" s="338"/>
      <c r="G8560" s="338"/>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
      <c r="A8561" s="279"/>
      <c r="B8561" s="100"/>
      <c r="C8561" s="138" t="s">
        <v>604</v>
      </c>
      <c r="D8561" s="101"/>
      <c r="E8561" s="102"/>
      <c r="F8561" s="103"/>
      <c r="G8561" s="280"/>
    </row>
    <row r="8562" spans="1:7" s="224" customFormat="1" ht="24" customHeight="1" x14ac:dyDescent="0.2">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
      <c r="A8576" s="282"/>
      <c r="D8576" s="94"/>
      <c r="E8576" s="95"/>
      <c r="F8576" s="268" t="s">
        <v>31</v>
      </c>
      <c r="G8576" s="283">
        <f>SUBTOTAL(9,G8562:G8575)</f>
        <v>0</v>
      </c>
    </row>
    <row r="8577" spans="1:7" ht="24" customHeight="1" x14ac:dyDescent="0.2">
      <c r="A8577" s="282"/>
      <c r="C8577" s="104" t="s">
        <v>605</v>
      </c>
      <c r="D8577" s="94"/>
      <c r="E8577" s="95"/>
      <c r="G8577" s="284"/>
    </row>
    <row r="8578" spans="1:7" s="224" customFormat="1" ht="24" customHeight="1" x14ac:dyDescent="0.2">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
      <c r="A8585" s="219" t="str">
        <f t="shared" si="2571"/>
        <v/>
      </c>
      <c r="B8585" s="217">
        <f t="shared" si="2572"/>
        <v>0</v>
      </c>
      <c r="C8585" s="218"/>
      <c r="D8585" s="219" t="str">
        <f t="shared" si="2573"/>
        <v/>
      </c>
      <c r="E8585" s="220"/>
      <c r="F8585" s="221">
        <f t="shared" si="2574"/>
        <v>0</v>
      </c>
      <c r="G8585" s="281">
        <f t="shared" si="2575"/>
        <v>0</v>
      </c>
    </row>
    <row r="8586" spans="1:7" ht="24" customHeight="1" x14ac:dyDescent="0.2">
      <c r="A8586" s="282"/>
      <c r="D8586" s="94"/>
      <c r="E8586" s="95"/>
      <c r="F8586" s="268" t="s">
        <v>32</v>
      </c>
      <c r="G8586" s="283">
        <f>SUBTOTAL(9,G8578:G8585)</f>
        <v>0</v>
      </c>
    </row>
    <row r="8587" spans="1:7" ht="24" customHeight="1" x14ac:dyDescent="0.2">
      <c r="A8587" s="282"/>
      <c r="C8587" s="104" t="s">
        <v>606</v>
      </c>
      <c r="D8587" s="94"/>
      <c r="E8587" s="95"/>
      <c r="G8587" s="284"/>
    </row>
    <row r="8588" spans="1:7" s="224" customFormat="1" ht="24" customHeight="1" x14ac:dyDescent="0.2">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
      <c r="A8597" s="285"/>
      <c r="B8597" s="94"/>
      <c r="D8597" s="94"/>
      <c r="E8597" s="95"/>
      <c r="F8597" s="268" t="s">
        <v>33</v>
      </c>
      <c r="G8597" s="283">
        <f>SUBTOTAL(9,G8588:G8596)</f>
        <v>0</v>
      </c>
    </row>
    <row r="8598" spans="1:7" ht="24" customHeight="1" x14ac:dyDescent="0.2">
      <c r="A8598" s="286"/>
      <c r="B8598" s="94"/>
      <c r="D8598" s="94"/>
      <c r="E8598" s="95"/>
      <c r="G8598" s="284"/>
    </row>
    <row r="8599" spans="1:7" ht="24" customHeight="1" x14ac:dyDescent="0.2">
      <c r="A8599" s="287" t="str">
        <f>B8557</f>
        <v>12.8.1.8</v>
      </c>
      <c r="B8599" s="288" t="str">
        <f>C8557</f>
        <v>Griferia Pileta Cocinar FV y Pileta de lavar</v>
      </c>
      <c r="C8599" s="101"/>
      <c r="D8599" s="101" t="s">
        <v>34</v>
      </c>
      <c r="E8599" s="102"/>
      <c r="F8599" s="290" t="s">
        <v>35</v>
      </c>
      <c r="G8599" s="289">
        <f>SUBTOTAL(9,G8562:G8598)</f>
        <v>0</v>
      </c>
    </row>
    <row r="8601" spans="1:7" ht="24" customHeight="1" x14ac:dyDescent="0.2">
      <c r="A8601" s="269" t="s">
        <v>37</v>
      </c>
      <c r="B8601" s="270"/>
      <c r="C8601" s="270"/>
      <c r="D8601" s="270"/>
      <c r="E8601" s="270"/>
      <c r="F8601" s="270"/>
      <c r="G8601" s="271"/>
    </row>
    <row r="8602" spans="1:7" ht="24" customHeight="1" x14ac:dyDescent="0.2">
      <c r="A8602" s="272" t="s">
        <v>602</v>
      </c>
      <c r="B8602" s="90" t="str">
        <f>Comitente</f>
        <v>SUBSECRETARIA DE ARQUITECTURA</v>
      </c>
      <c r="C8602" s="86"/>
      <c r="D8602" s="91"/>
      <c r="E8602" s="91"/>
      <c r="F8602" s="92"/>
      <c r="G8602" s="273"/>
    </row>
    <row r="8603" spans="1:7" ht="24" customHeight="1" x14ac:dyDescent="0.2">
      <c r="A8603" s="272" t="s">
        <v>603</v>
      </c>
      <c r="B8603" s="90">
        <f>Contratista</f>
        <v>0</v>
      </c>
      <c r="C8603" s="87"/>
      <c r="D8603" s="87"/>
      <c r="E8603" s="87"/>
      <c r="F8603" s="93"/>
      <c r="G8603" s="274"/>
    </row>
    <row r="8604" spans="1:7" ht="24" customHeight="1" x14ac:dyDescent="0.2">
      <c r="A8604" s="272" t="s">
        <v>24</v>
      </c>
      <c r="B8604" s="90" t="str">
        <f>Obra</f>
        <v>ESCUELA SECUNDARIA ULLUM</v>
      </c>
      <c r="C8604" s="87"/>
      <c r="D8604" s="87"/>
      <c r="E8604" s="87"/>
      <c r="F8604" s="93" t="s">
        <v>38</v>
      </c>
      <c r="G8604" s="275">
        <f>Fecha_Base</f>
        <v>0</v>
      </c>
    </row>
    <row r="8605" spans="1:7" ht="24" customHeight="1" x14ac:dyDescent="0.2">
      <c r="A8605" s="276" t="s">
        <v>601</v>
      </c>
      <c r="B8605" s="88" t="str">
        <f>Ubicación</f>
        <v>ULLUM - SAN JUAN</v>
      </c>
      <c r="C8605" s="88"/>
      <c r="D8605" s="94"/>
      <c r="E8605" s="95"/>
      <c r="G8605" s="277"/>
    </row>
    <row r="8606" spans="1:7" ht="24" customHeight="1" x14ac:dyDescent="0.2">
      <c r="A8606" s="276" t="s">
        <v>39</v>
      </c>
      <c r="B8606" s="97">
        <f>IFERROR(VALUE(LEFT(B8607,FIND(".",B8607)-1)),"")</f>
        <v>12</v>
      </c>
      <c r="C8606" s="89" t="str">
        <f>IFERROR(VLOOKUP(B8606,Tabla_CyP,2,FALSE),"")</f>
        <v xml:space="preserve"> INSTALACIÓN SANITARIA</v>
      </c>
      <c r="E8606" s="95"/>
      <c r="G8606" s="277"/>
    </row>
    <row r="8607" spans="1:7" ht="24" customHeight="1" x14ac:dyDescent="0.2">
      <c r="A8607" s="276" t="s">
        <v>25</v>
      </c>
      <c r="B8607" s="98" t="str">
        <f>IFERROR(VLOOKUP(COUNTIF($A$1:A8607,"ANALISIS DE PRECIOS"),Tabla_NumeroItem,2,FALSE),"")</f>
        <v>12.8.1.9</v>
      </c>
      <c r="C8607" s="89" t="str">
        <f>IFERROR(VLOOKUP(B8607,Tabla_CyP,2,FALSE),"")</f>
        <v xml:space="preserve">Lavabo discapacitado </v>
      </c>
      <c r="D8607" s="94"/>
      <c r="E8607" s="95"/>
      <c r="F8607" s="93" t="s">
        <v>26</v>
      </c>
      <c r="G8607" s="278" t="str">
        <f>IFERROR(VLOOKUP(B8607,Tabla_CyP,4,FALSE),"")</f>
        <v>Un</v>
      </c>
    </row>
    <row r="8608" spans="1:7" ht="24" customHeight="1" x14ac:dyDescent="0.2">
      <c r="A8608" s="276"/>
      <c r="B8608" s="88"/>
      <c r="D8608" s="94"/>
      <c r="E8608" s="95"/>
      <c r="G8608" s="277"/>
    </row>
    <row r="8609" spans="1:123" ht="24" customHeight="1" x14ac:dyDescent="0.2">
      <c r="A8609" s="331" t="s">
        <v>507</v>
      </c>
      <c r="B8609" s="332"/>
      <c r="C8609" s="333" t="s">
        <v>0</v>
      </c>
      <c r="D8609" s="333" t="s">
        <v>27</v>
      </c>
      <c r="E8609" s="335" t="s">
        <v>28</v>
      </c>
      <c r="F8609" s="337" t="s">
        <v>29</v>
      </c>
      <c r="G8609" s="337" t="s">
        <v>30</v>
      </c>
    </row>
    <row r="8610" spans="1:123" s="94" customFormat="1" ht="24" customHeight="1" x14ac:dyDescent="0.2">
      <c r="A8610" s="99" t="s">
        <v>508</v>
      </c>
      <c r="B8610" s="99" t="s">
        <v>509</v>
      </c>
      <c r="C8610" s="334"/>
      <c r="D8610" s="334"/>
      <c r="E8610" s="336"/>
      <c r="F8610" s="338"/>
      <c r="G8610" s="338"/>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
      <c r="A8611" s="279"/>
      <c r="B8611" s="100"/>
      <c r="C8611" s="138" t="s">
        <v>604</v>
      </c>
      <c r="D8611" s="101"/>
      <c r="E8611" s="102"/>
      <c r="F8611" s="103"/>
      <c r="G8611" s="280"/>
    </row>
    <row r="8612" spans="1:123" s="224" customFormat="1" ht="24" customHeight="1" x14ac:dyDescent="0.2">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
      <c r="A8626" s="282"/>
      <c r="D8626" s="94"/>
      <c r="E8626" s="95"/>
      <c r="F8626" s="268" t="s">
        <v>31</v>
      </c>
      <c r="G8626" s="283">
        <f>SUBTOTAL(9,G8612:G8625)</f>
        <v>0</v>
      </c>
    </row>
    <row r="8627" spans="1:7" ht="24" customHeight="1" x14ac:dyDescent="0.2">
      <c r="A8627" s="282"/>
      <c r="C8627" s="104" t="s">
        <v>605</v>
      </c>
      <c r="D8627" s="94"/>
      <c r="E8627" s="95"/>
      <c r="G8627" s="284"/>
    </row>
    <row r="8628" spans="1:7" s="224" customFormat="1" ht="24" customHeight="1" x14ac:dyDescent="0.2">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
      <c r="A8635" s="219" t="str">
        <f t="shared" si="2586"/>
        <v/>
      </c>
      <c r="B8635" s="217">
        <f t="shared" si="2587"/>
        <v>0</v>
      </c>
      <c r="C8635" s="218"/>
      <c r="D8635" s="219" t="str">
        <f t="shared" si="2588"/>
        <v/>
      </c>
      <c r="E8635" s="220"/>
      <c r="F8635" s="221">
        <f t="shared" si="2589"/>
        <v>0</v>
      </c>
      <c r="G8635" s="281">
        <f t="shared" si="2590"/>
        <v>0</v>
      </c>
    </row>
    <row r="8636" spans="1:7" ht="24" customHeight="1" x14ac:dyDescent="0.2">
      <c r="A8636" s="282"/>
      <c r="D8636" s="94"/>
      <c r="E8636" s="95"/>
      <c r="F8636" s="268" t="s">
        <v>32</v>
      </c>
      <c r="G8636" s="283">
        <f>SUBTOTAL(9,G8628:G8635)</f>
        <v>0</v>
      </c>
    </row>
    <row r="8637" spans="1:7" ht="24" customHeight="1" x14ac:dyDescent="0.2">
      <c r="A8637" s="282"/>
      <c r="C8637" s="104" t="s">
        <v>606</v>
      </c>
      <c r="D8637" s="94"/>
      <c r="E8637" s="95"/>
      <c r="G8637" s="284"/>
    </row>
    <row r="8638" spans="1:7" s="224" customFormat="1" ht="24" customHeight="1" x14ac:dyDescent="0.2">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
      <c r="A8647" s="285"/>
      <c r="B8647" s="94"/>
      <c r="D8647" s="94"/>
      <c r="E8647" s="95"/>
      <c r="F8647" s="268" t="s">
        <v>33</v>
      </c>
      <c r="G8647" s="283">
        <f>SUBTOTAL(9,G8638:G8646)</f>
        <v>0</v>
      </c>
    </row>
    <row r="8648" spans="1:7" ht="24" customHeight="1" x14ac:dyDescent="0.2">
      <c r="A8648" s="286"/>
      <c r="B8648" s="94"/>
      <c r="D8648" s="94"/>
      <c r="E8648" s="95"/>
      <c r="G8648" s="284"/>
    </row>
    <row r="8649" spans="1:7" ht="24" customHeight="1" x14ac:dyDescent="0.2">
      <c r="A8649" s="287" t="str">
        <f>B8607</f>
        <v>12.8.1.9</v>
      </c>
      <c r="B8649" s="288" t="str">
        <f>C8607</f>
        <v xml:space="preserve">Lavabo discapacitado </v>
      </c>
      <c r="C8649" s="101"/>
      <c r="D8649" s="101" t="s">
        <v>34</v>
      </c>
      <c r="E8649" s="102"/>
      <c r="F8649" s="290" t="s">
        <v>35</v>
      </c>
      <c r="G8649" s="289">
        <f>SUBTOTAL(9,G8612:G8648)</f>
        <v>0</v>
      </c>
    </row>
    <row r="8651" spans="1:7" ht="24" customHeight="1" x14ac:dyDescent="0.2">
      <c r="A8651" s="269" t="s">
        <v>37</v>
      </c>
      <c r="B8651" s="270"/>
      <c r="C8651" s="270"/>
      <c r="D8651" s="270"/>
      <c r="E8651" s="270"/>
      <c r="F8651" s="270"/>
      <c r="G8651" s="271"/>
    </row>
    <row r="8652" spans="1:7" ht="24" customHeight="1" x14ac:dyDescent="0.2">
      <c r="A8652" s="272" t="s">
        <v>602</v>
      </c>
      <c r="B8652" s="90" t="str">
        <f>Comitente</f>
        <v>SUBSECRETARIA DE ARQUITECTURA</v>
      </c>
      <c r="C8652" s="86"/>
      <c r="D8652" s="91"/>
      <c r="E8652" s="91"/>
      <c r="F8652" s="92"/>
      <c r="G8652" s="273"/>
    </row>
    <row r="8653" spans="1:7" ht="24" customHeight="1" x14ac:dyDescent="0.2">
      <c r="A8653" s="272" t="s">
        <v>603</v>
      </c>
      <c r="B8653" s="90">
        <f>Contratista</f>
        <v>0</v>
      </c>
      <c r="C8653" s="87"/>
      <c r="D8653" s="87"/>
      <c r="E8653" s="87"/>
      <c r="F8653" s="93"/>
      <c r="G8653" s="274"/>
    </row>
    <row r="8654" spans="1:7" ht="24" customHeight="1" x14ac:dyDescent="0.2">
      <c r="A8654" s="272" t="s">
        <v>24</v>
      </c>
      <c r="B8654" s="90" t="str">
        <f>Obra</f>
        <v>ESCUELA SECUNDARIA ULLUM</v>
      </c>
      <c r="C8654" s="87"/>
      <c r="D8654" s="87"/>
      <c r="E8654" s="87"/>
      <c r="F8654" s="93" t="s">
        <v>38</v>
      </c>
      <c r="G8654" s="275">
        <f>Fecha_Base</f>
        <v>0</v>
      </c>
    </row>
    <row r="8655" spans="1:7" ht="24" customHeight="1" x14ac:dyDescent="0.2">
      <c r="A8655" s="276" t="s">
        <v>601</v>
      </c>
      <c r="B8655" s="88" t="str">
        <f>Ubicación</f>
        <v>ULLUM - SAN JUAN</v>
      </c>
      <c r="C8655" s="88"/>
      <c r="D8655" s="94"/>
      <c r="E8655" s="95"/>
      <c r="G8655" s="277"/>
    </row>
    <row r="8656" spans="1:7" ht="24" customHeight="1" x14ac:dyDescent="0.2">
      <c r="A8656" s="276" t="s">
        <v>39</v>
      </c>
      <c r="B8656" s="97">
        <f>IFERROR(VALUE(LEFT(B8657,FIND(".",B8657)-1)),"")</f>
        <v>12</v>
      </c>
      <c r="C8656" s="89" t="str">
        <f>IFERROR(VLOOKUP(B8656,Tabla_CyP,2,FALSE),"")</f>
        <v xml:space="preserve"> INSTALACIÓN SANITARIA</v>
      </c>
      <c r="E8656" s="95"/>
      <c r="G8656" s="277"/>
    </row>
    <row r="8657" spans="1:123" ht="24" customHeight="1" x14ac:dyDescent="0.2">
      <c r="A8657" s="276" t="s">
        <v>25</v>
      </c>
      <c r="B8657" s="98" t="str">
        <f>IFERROR(VLOOKUP(COUNTIF($A$1:A8657,"ANALISIS DE PRECIOS"),Tabla_NumeroItem,2,FALSE),"")</f>
        <v>12.8.1.10</v>
      </c>
      <c r="C8657" s="89" t="str">
        <f>IFERROR(VLOOKUP(B8657,Tabla_CyP,2,FALSE),"")</f>
        <v>Varios, Accesorios para fijacion, adhesicos, etc.</v>
      </c>
      <c r="D8657" s="94"/>
      <c r="E8657" s="95"/>
      <c r="F8657" s="93" t="s">
        <v>26</v>
      </c>
      <c r="G8657" s="278" t="str">
        <f>IFERROR(VLOOKUP(B8657,Tabla_CyP,4,FALSE),"")</f>
        <v>gl</v>
      </c>
    </row>
    <row r="8658" spans="1:123" ht="24" customHeight="1" x14ac:dyDescent="0.2">
      <c r="A8658" s="276"/>
      <c r="B8658" s="88"/>
      <c r="D8658" s="94"/>
      <c r="E8658" s="95"/>
      <c r="G8658" s="277"/>
    </row>
    <row r="8659" spans="1:123" ht="24" customHeight="1" x14ac:dyDescent="0.2">
      <c r="A8659" s="331" t="s">
        <v>507</v>
      </c>
      <c r="B8659" s="332"/>
      <c r="C8659" s="333" t="s">
        <v>0</v>
      </c>
      <c r="D8659" s="333" t="s">
        <v>27</v>
      </c>
      <c r="E8659" s="335" t="s">
        <v>28</v>
      </c>
      <c r="F8659" s="337" t="s">
        <v>29</v>
      </c>
      <c r="G8659" s="337" t="s">
        <v>30</v>
      </c>
    </row>
    <row r="8660" spans="1:123" s="94" customFormat="1" ht="24" customHeight="1" x14ac:dyDescent="0.2">
      <c r="A8660" s="99" t="s">
        <v>508</v>
      </c>
      <c r="B8660" s="99" t="s">
        <v>509</v>
      </c>
      <c r="C8660" s="334"/>
      <c r="D8660" s="334"/>
      <c r="E8660" s="336"/>
      <c r="F8660" s="338"/>
      <c r="G8660" s="338"/>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
      <c r="A8661" s="279"/>
      <c r="B8661" s="100"/>
      <c r="C8661" s="138" t="s">
        <v>604</v>
      </c>
      <c r="D8661" s="101"/>
      <c r="E8661" s="102"/>
      <c r="F8661" s="103"/>
      <c r="G8661" s="280"/>
    </row>
    <row r="8662" spans="1:123" s="224" customFormat="1" ht="24" customHeight="1" x14ac:dyDescent="0.2">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
      <c r="A8676" s="282"/>
      <c r="D8676" s="94"/>
      <c r="E8676" s="95"/>
      <c r="F8676" s="268" t="s">
        <v>31</v>
      </c>
      <c r="G8676" s="283">
        <f>SUBTOTAL(9,G8662:G8675)</f>
        <v>0</v>
      </c>
    </row>
    <row r="8677" spans="1:7" ht="24" customHeight="1" x14ac:dyDescent="0.2">
      <c r="A8677" s="282"/>
      <c r="C8677" s="104" t="s">
        <v>605</v>
      </c>
      <c r="D8677" s="94"/>
      <c r="E8677" s="95"/>
      <c r="G8677" s="284"/>
    </row>
    <row r="8678" spans="1:7" s="224" customFormat="1" ht="24" customHeight="1" x14ac:dyDescent="0.2">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
      <c r="A8685" s="219" t="str">
        <f t="shared" si="2601"/>
        <v/>
      </c>
      <c r="B8685" s="217">
        <f t="shared" si="2602"/>
        <v>0</v>
      </c>
      <c r="C8685" s="218"/>
      <c r="D8685" s="219" t="str">
        <f t="shared" si="2603"/>
        <v/>
      </c>
      <c r="E8685" s="220"/>
      <c r="F8685" s="221">
        <f t="shared" si="2604"/>
        <v>0</v>
      </c>
      <c r="G8685" s="281">
        <f t="shared" si="2605"/>
        <v>0</v>
      </c>
    </row>
    <row r="8686" spans="1:7" ht="24" customHeight="1" x14ac:dyDescent="0.2">
      <c r="A8686" s="282"/>
      <c r="D8686" s="94"/>
      <c r="E8686" s="95"/>
      <c r="F8686" s="268" t="s">
        <v>32</v>
      </c>
      <c r="G8686" s="283">
        <f>SUBTOTAL(9,G8678:G8685)</f>
        <v>0</v>
      </c>
    </row>
    <row r="8687" spans="1:7" ht="24" customHeight="1" x14ac:dyDescent="0.2">
      <c r="A8687" s="282"/>
      <c r="C8687" s="104" t="s">
        <v>606</v>
      </c>
      <c r="D8687" s="94"/>
      <c r="E8687" s="95"/>
      <c r="G8687" s="284"/>
    </row>
    <row r="8688" spans="1:7" s="224" customFormat="1" ht="24" customHeight="1" x14ac:dyDescent="0.2">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
      <c r="A8697" s="285"/>
      <c r="B8697" s="94"/>
      <c r="D8697" s="94"/>
      <c r="E8697" s="95"/>
      <c r="F8697" s="268" t="s">
        <v>33</v>
      </c>
      <c r="G8697" s="283">
        <f>SUBTOTAL(9,G8688:G8696)</f>
        <v>0</v>
      </c>
    </row>
    <row r="8698" spans="1:7" ht="24" customHeight="1" x14ac:dyDescent="0.2">
      <c r="A8698" s="286"/>
      <c r="B8698" s="94"/>
      <c r="D8698" s="94"/>
      <c r="E8698" s="95"/>
      <c r="G8698" s="284"/>
    </row>
    <row r="8699" spans="1:7" ht="24" customHeight="1" x14ac:dyDescent="0.2">
      <c r="A8699" s="287" t="str">
        <f>B8657</f>
        <v>12.8.1.10</v>
      </c>
      <c r="B8699" s="288" t="str">
        <f>C8657</f>
        <v>Varios, Accesorios para fijacion, adhesicos, etc.</v>
      </c>
      <c r="C8699" s="101"/>
      <c r="D8699" s="101" t="s">
        <v>34</v>
      </c>
      <c r="E8699" s="102"/>
      <c r="F8699" s="290" t="s">
        <v>35</v>
      </c>
      <c r="G8699" s="289">
        <f>SUBTOTAL(9,G8662:G8698)</f>
        <v>0</v>
      </c>
    </row>
    <row r="8701" spans="1:7" ht="24" customHeight="1" x14ac:dyDescent="0.2">
      <c r="A8701" s="269" t="s">
        <v>37</v>
      </c>
      <c r="B8701" s="270"/>
      <c r="C8701" s="270"/>
      <c r="D8701" s="270"/>
      <c r="E8701" s="270"/>
      <c r="F8701" s="270"/>
      <c r="G8701" s="271"/>
    </row>
    <row r="8702" spans="1:7" ht="24" customHeight="1" x14ac:dyDescent="0.2">
      <c r="A8702" s="272" t="s">
        <v>602</v>
      </c>
      <c r="B8702" s="90" t="str">
        <f>Comitente</f>
        <v>SUBSECRETARIA DE ARQUITECTURA</v>
      </c>
      <c r="C8702" s="86"/>
      <c r="D8702" s="91"/>
      <c r="E8702" s="91"/>
      <c r="F8702" s="92"/>
      <c r="G8702" s="273"/>
    </row>
    <row r="8703" spans="1:7" ht="24" customHeight="1" x14ac:dyDescent="0.2">
      <c r="A8703" s="272" t="s">
        <v>603</v>
      </c>
      <c r="B8703" s="90">
        <f>Contratista</f>
        <v>0</v>
      </c>
      <c r="C8703" s="87"/>
      <c r="D8703" s="87"/>
      <c r="E8703" s="87"/>
      <c r="F8703" s="93"/>
      <c r="G8703" s="274"/>
    </row>
    <row r="8704" spans="1:7" ht="24" customHeight="1" x14ac:dyDescent="0.2">
      <c r="A8704" s="272" t="s">
        <v>24</v>
      </c>
      <c r="B8704" s="90" t="str">
        <f>Obra</f>
        <v>ESCUELA SECUNDARIA ULLUM</v>
      </c>
      <c r="C8704" s="87"/>
      <c r="D8704" s="87"/>
      <c r="E8704" s="87"/>
      <c r="F8704" s="93" t="s">
        <v>38</v>
      </c>
      <c r="G8704" s="275">
        <f>Fecha_Base</f>
        <v>0</v>
      </c>
    </row>
    <row r="8705" spans="1:123" ht="24" customHeight="1" x14ac:dyDescent="0.2">
      <c r="A8705" s="276" t="s">
        <v>601</v>
      </c>
      <c r="B8705" s="88" t="str">
        <f>Ubicación</f>
        <v>ULLUM - SAN JUAN</v>
      </c>
      <c r="C8705" s="88"/>
      <c r="D8705" s="94"/>
      <c r="E8705" s="95"/>
      <c r="G8705" s="277"/>
    </row>
    <row r="8706" spans="1:123" ht="24" customHeight="1" x14ac:dyDescent="0.2">
      <c r="A8706" s="276" t="s">
        <v>39</v>
      </c>
      <c r="B8706" s="97">
        <f>IFERROR(VALUE(LEFT(B8707,FIND(".",B8707)-1)),"")</f>
        <v>12</v>
      </c>
      <c r="C8706" s="89" t="str">
        <f>IFERROR(VLOOKUP(B8706,Tabla_CyP,2,FALSE),"")</f>
        <v xml:space="preserve"> INSTALACIÓN SANITARIA</v>
      </c>
      <c r="E8706" s="95"/>
      <c r="G8706" s="277"/>
    </row>
    <row r="8707" spans="1:123" ht="24" customHeight="1" x14ac:dyDescent="0.2">
      <c r="A8707" s="276" t="s">
        <v>25</v>
      </c>
      <c r="B8707" s="98" t="str">
        <f>IFERROR(VLOOKUP(COUNTIF($A$1:A8707,"ANALISIS DE PRECIOS"),Tabla_NumeroItem,2,FALSE),"")</f>
        <v>12.8.1.11</v>
      </c>
      <c r="C8707" s="89" t="str">
        <f>IFERROR(VLOOKUP(B8707,Tabla_CyP,2,FALSE),"")</f>
        <v>Flexibles</v>
      </c>
      <c r="D8707" s="94"/>
      <c r="E8707" s="95"/>
      <c r="F8707" s="93" t="s">
        <v>26</v>
      </c>
      <c r="G8707" s="278" t="str">
        <f>IFERROR(VLOOKUP(B8707,Tabla_CyP,4,FALSE),"")</f>
        <v>Un</v>
      </c>
    </row>
    <row r="8708" spans="1:123" ht="24" customHeight="1" x14ac:dyDescent="0.2">
      <c r="A8708" s="276"/>
      <c r="B8708" s="88"/>
      <c r="D8708" s="94"/>
      <c r="E8708" s="95"/>
      <c r="G8708" s="277"/>
    </row>
    <row r="8709" spans="1:123" ht="24" customHeight="1" x14ac:dyDescent="0.2">
      <c r="A8709" s="331" t="s">
        <v>507</v>
      </c>
      <c r="B8709" s="332"/>
      <c r="C8709" s="333" t="s">
        <v>0</v>
      </c>
      <c r="D8709" s="333" t="s">
        <v>27</v>
      </c>
      <c r="E8709" s="335" t="s">
        <v>28</v>
      </c>
      <c r="F8709" s="337" t="s">
        <v>29</v>
      </c>
      <c r="G8709" s="337" t="s">
        <v>30</v>
      </c>
    </row>
    <row r="8710" spans="1:123" s="94" customFormat="1" ht="24" customHeight="1" x14ac:dyDescent="0.2">
      <c r="A8710" s="99" t="s">
        <v>508</v>
      </c>
      <c r="B8710" s="99" t="s">
        <v>509</v>
      </c>
      <c r="C8710" s="334"/>
      <c r="D8710" s="334"/>
      <c r="E8710" s="336"/>
      <c r="F8710" s="338"/>
      <c r="G8710" s="338"/>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
      <c r="A8711" s="279"/>
      <c r="B8711" s="100"/>
      <c r="C8711" s="138" t="s">
        <v>604</v>
      </c>
      <c r="D8711" s="101"/>
      <c r="E8711" s="102"/>
      <c r="F8711" s="103"/>
      <c r="G8711" s="280"/>
    </row>
    <row r="8712" spans="1:123" s="224" customFormat="1" ht="24" customHeight="1" x14ac:dyDescent="0.2">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
      <c r="A8726" s="282"/>
      <c r="D8726" s="94"/>
      <c r="E8726" s="95"/>
      <c r="F8726" s="268" t="s">
        <v>31</v>
      </c>
      <c r="G8726" s="283">
        <f>SUBTOTAL(9,G8712:G8725)</f>
        <v>0</v>
      </c>
    </row>
    <row r="8727" spans="1:7" ht="24" customHeight="1" x14ac:dyDescent="0.2">
      <c r="A8727" s="282"/>
      <c r="C8727" s="104" t="s">
        <v>605</v>
      </c>
      <c r="D8727" s="94"/>
      <c r="E8727" s="95"/>
      <c r="G8727" s="284"/>
    </row>
    <row r="8728" spans="1:7" s="224" customFormat="1" ht="24" customHeight="1" x14ac:dyDescent="0.2">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
      <c r="A8735" s="219" t="str">
        <f t="shared" si="2616"/>
        <v/>
      </c>
      <c r="B8735" s="217">
        <f t="shared" si="2617"/>
        <v>0</v>
      </c>
      <c r="C8735" s="218"/>
      <c r="D8735" s="219" t="str">
        <f t="shared" si="2618"/>
        <v/>
      </c>
      <c r="E8735" s="220"/>
      <c r="F8735" s="221">
        <f t="shared" si="2619"/>
        <v>0</v>
      </c>
      <c r="G8735" s="281">
        <f t="shared" si="2620"/>
        <v>0</v>
      </c>
    </row>
    <row r="8736" spans="1:7" ht="24" customHeight="1" x14ac:dyDescent="0.2">
      <c r="A8736" s="282"/>
      <c r="D8736" s="94"/>
      <c r="E8736" s="95"/>
      <c r="F8736" s="268" t="s">
        <v>32</v>
      </c>
      <c r="G8736" s="283">
        <f>SUBTOTAL(9,G8728:G8735)</f>
        <v>0</v>
      </c>
    </row>
    <row r="8737" spans="1:7" ht="24" customHeight="1" x14ac:dyDescent="0.2">
      <c r="A8737" s="282"/>
      <c r="C8737" s="104" t="s">
        <v>606</v>
      </c>
      <c r="D8737" s="94"/>
      <c r="E8737" s="95"/>
      <c r="G8737" s="284"/>
    </row>
    <row r="8738" spans="1:7" s="224" customFormat="1" ht="24" customHeight="1" x14ac:dyDescent="0.2">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
      <c r="A8747" s="285"/>
      <c r="B8747" s="94"/>
      <c r="D8747" s="94"/>
      <c r="E8747" s="95"/>
      <c r="F8747" s="268" t="s">
        <v>33</v>
      </c>
      <c r="G8747" s="283">
        <f>SUBTOTAL(9,G8738:G8746)</f>
        <v>0</v>
      </c>
    </row>
    <row r="8748" spans="1:7" ht="24" customHeight="1" x14ac:dyDescent="0.2">
      <c r="A8748" s="286"/>
      <c r="B8748" s="94"/>
      <c r="D8748" s="94"/>
      <c r="E8748" s="95"/>
      <c r="G8748" s="284"/>
    </row>
    <row r="8749" spans="1:7" ht="24" customHeight="1" x14ac:dyDescent="0.2">
      <c r="A8749" s="287" t="str">
        <f>B8707</f>
        <v>12.8.1.11</v>
      </c>
      <c r="B8749" s="288" t="str">
        <f>C8707</f>
        <v>Flexibles</v>
      </c>
      <c r="C8749" s="101"/>
      <c r="D8749" s="101" t="s">
        <v>34</v>
      </c>
      <c r="E8749" s="102"/>
      <c r="F8749" s="290" t="s">
        <v>35</v>
      </c>
      <c r="G8749" s="289">
        <f>SUBTOTAL(9,G8712:G8748)</f>
        <v>0</v>
      </c>
    </row>
    <row r="8751" spans="1:7" ht="24" customHeight="1" x14ac:dyDescent="0.2">
      <c r="A8751" s="269" t="s">
        <v>37</v>
      </c>
      <c r="B8751" s="270"/>
      <c r="C8751" s="270"/>
      <c r="D8751" s="270"/>
      <c r="E8751" s="270"/>
      <c r="F8751" s="270"/>
      <c r="G8751" s="271"/>
    </row>
    <row r="8752" spans="1:7" ht="24" customHeight="1" x14ac:dyDescent="0.2">
      <c r="A8752" s="272" t="s">
        <v>602</v>
      </c>
      <c r="B8752" s="90" t="str">
        <f>Comitente</f>
        <v>SUBSECRETARIA DE ARQUITECTURA</v>
      </c>
      <c r="C8752" s="86"/>
      <c r="D8752" s="91"/>
      <c r="E8752" s="91"/>
      <c r="F8752" s="92"/>
      <c r="G8752" s="273"/>
    </row>
    <row r="8753" spans="1:123" ht="24" customHeight="1" x14ac:dyDescent="0.2">
      <c r="A8753" s="272" t="s">
        <v>603</v>
      </c>
      <c r="B8753" s="90">
        <f>Contratista</f>
        <v>0</v>
      </c>
      <c r="C8753" s="87"/>
      <c r="D8753" s="87"/>
      <c r="E8753" s="87"/>
      <c r="F8753" s="93"/>
      <c r="G8753" s="274"/>
    </row>
    <row r="8754" spans="1:123" ht="24" customHeight="1" x14ac:dyDescent="0.2">
      <c r="A8754" s="272" t="s">
        <v>24</v>
      </c>
      <c r="B8754" s="90" t="str">
        <f>Obra</f>
        <v>ESCUELA SECUNDARIA ULLUM</v>
      </c>
      <c r="C8754" s="87"/>
      <c r="D8754" s="87"/>
      <c r="E8754" s="87"/>
      <c r="F8754" s="93" t="s">
        <v>38</v>
      </c>
      <c r="G8754" s="275">
        <f>Fecha_Base</f>
        <v>0</v>
      </c>
    </row>
    <row r="8755" spans="1:123" ht="24" customHeight="1" x14ac:dyDescent="0.2">
      <c r="A8755" s="276" t="s">
        <v>601</v>
      </c>
      <c r="B8755" s="88" t="str">
        <f>Ubicación</f>
        <v>ULLUM - SAN JUAN</v>
      </c>
      <c r="C8755" s="88"/>
      <c r="D8755" s="94"/>
      <c r="E8755" s="95"/>
      <c r="G8755" s="277"/>
    </row>
    <row r="8756" spans="1:123" ht="24" customHeight="1" x14ac:dyDescent="0.2">
      <c r="A8756" s="276" t="s">
        <v>39</v>
      </c>
      <c r="B8756" s="97">
        <f>IFERROR(VALUE(LEFT(B8757,FIND(".",B8757)-1)),"")</f>
        <v>12</v>
      </c>
      <c r="C8756" s="89" t="str">
        <f>IFERROR(VLOOKUP(B8756,Tabla_CyP,2,FALSE),"")</f>
        <v xml:space="preserve"> INSTALACIÓN SANITARIA</v>
      </c>
      <c r="E8756" s="95"/>
      <c r="G8756" s="277"/>
    </row>
    <row r="8757" spans="1:123" ht="24" customHeight="1" x14ac:dyDescent="0.2">
      <c r="A8757" s="276" t="s">
        <v>25</v>
      </c>
      <c r="B8757" s="98" t="str">
        <f>IFERROR(VLOOKUP(COUNTIF($A$1:A8757,"ANALISIS DE PRECIOS"),Tabla_NumeroItem,2,FALSE),"")</f>
        <v>12.9.1.1</v>
      </c>
      <c r="C8757" s="89" t="str">
        <f>IFERROR(VLOOKUP(B8757,Tabla_CyP,2,FALSE),"")</f>
        <v>Canaleta - Rejillas</v>
      </c>
      <c r="D8757" s="94"/>
      <c r="E8757" s="95"/>
      <c r="F8757" s="93" t="s">
        <v>26</v>
      </c>
      <c r="G8757" s="278" t="str">
        <f>IFERROR(VLOOKUP(B8757,Tabla_CyP,4,FALSE),"")</f>
        <v>Un</v>
      </c>
    </row>
    <row r="8758" spans="1:123" ht="24" customHeight="1" x14ac:dyDescent="0.2">
      <c r="A8758" s="276"/>
      <c r="B8758" s="88"/>
      <c r="D8758" s="94"/>
      <c r="E8758" s="95"/>
      <c r="G8758" s="277"/>
    </row>
    <row r="8759" spans="1:123" ht="24" customHeight="1" x14ac:dyDescent="0.2">
      <c r="A8759" s="331" t="s">
        <v>507</v>
      </c>
      <c r="B8759" s="332"/>
      <c r="C8759" s="333" t="s">
        <v>0</v>
      </c>
      <c r="D8759" s="333" t="s">
        <v>27</v>
      </c>
      <c r="E8759" s="335" t="s">
        <v>28</v>
      </c>
      <c r="F8759" s="337" t="s">
        <v>29</v>
      </c>
      <c r="G8759" s="337" t="s">
        <v>30</v>
      </c>
    </row>
    <row r="8760" spans="1:123" s="94" customFormat="1" ht="24" customHeight="1" x14ac:dyDescent="0.2">
      <c r="A8760" s="99" t="s">
        <v>508</v>
      </c>
      <c r="B8760" s="99" t="s">
        <v>509</v>
      </c>
      <c r="C8760" s="334"/>
      <c r="D8760" s="334"/>
      <c r="E8760" s="336"/>
      <c r="F8760" s="338"/>
      <c r="G8760" s="338"/>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
      <c r="A8761" s="279"/>
      <c r="B8761" s="100"/>
      <c r="C8761" s="138" t="s">
        <v>604</v>
      </c>
      <c r="D8761" s="101"/>
      <c r="E8761" s="102"/>
      <c r="F8761" s="103"/>
      <c r="G8761" s="280"/>
    </row>
    <row r="8762" spans="1:123" s="224" customFormat="1" ht="24" customHeight="1" x14ac:dyDescent="0.2">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
      <c r="A8776" s="282"/>
      <c r="D8776" s="94"/>
      <c r="E8776" s="95"/>
      <c r="F8776" s="268" t="s">
        <v>31</v>
      </c>
      <c r="G8776" s="283">
        <f>SUBTOTAL(9,G8762:G8775)</f>
        <v>0</v>
      </c>
    </row>
    <row r="8777" spans="1:7" ht="24" customHeight="1" x14ac:dyDescent="0.2">
      <c r="A8777" s="282"/>
      <c r="C8777" s="104" t="s">
        <v>605</v>
      </c>
      <c r="D8777" s="94"/>
      <c r="E8777" s="95"/>
      <c r="G8777" s="284"/>
    </row>
    <row r="8778" spans="1:7" s="224" customFormat="1" ht="24" customHeight="1" x14ac:dyDescent="0.2">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
      <c r="A8785" s="219" t="str">
        <f t="shared" si="2631"/>
        <v/>
      </c>
      <c r="B8785" s="217">
        <f t="shared" si="2632"/>
        <v>0</v>
      </c>
      <c r="C8785" s="218"/>
      <c r="D8785" s="219" t="str">
        <f t="shared" si="2633"/>
        <v/>
      </c>
      <c r="E8785" s="220"/>
      <c r="F8785" s="221">
        <f t="shared" si="2634"/>
        <v>0</v>
      </c>
      <c r="G8785" s="281">
        <f t="shared" si="2635"/>
        <v>0</v>
      </c>
    </row>
    <row r="8786" spans="1:7" ht="24" customHeight="1" x14ac:dyDescent="0.2">
      <c r="A8786" s="282"/>
      <c r="D8786" s="94"/>
      <c r="E8786" s="95"/>
      <c r="F8786" s="268" t="s">
        <v>32</v>
      </c>
      <c r="G8786" s="283">
        <f>SUBTOTAL(9,G8778:G8785)</f>
        <v>0</v>
      </c>
    </row>
    <row r="8787" spans="1:7" ht="24" customHeight="1" x14ac:dyDescent="0.2">
      <c r="A8787" s="282"/>
      <c r="C8787" s="104" t="s">
        <v>606</v>
      </c>
      <c r="D8787" s="94"/>
      <c r="E8787" s="95"/>
      <c r="G8787" s="284"/>
    </row>
    <row r="8788" spans="1:7" s="224" customFormat="1" ht="24" customHeight="1" x14ac:dyDescent="0.2">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
      <c r="A8797" s="285"/>
      <c r="B8797" s="94"/>
      <c r="D8797" s="94"/>
      <c r="E8797" s="95"/>
      <c r="F8797" s="268" t="s">
        <v>33</v>
      </c>
      <c r="G8797" s="283">
        <f>SUBTOTAL(9,G8788:G8796)</f>
        <v>0</v>
      </c>
    </row>
    <row r="8798" spans="1:7" ht="24" customHeight="1" x14ac:dyDescent="0.2">
      <c r="A8798" s="286"/>
      <c r="B8798" s="94"/>
      <c r="D8798" s="94"/>
      <c r="E8798" s="95"/>
      <c r="G8798" s="284"/>
    </row>
    <row r="8799" spans="1:7" ht="24" customHeight="1" x14ac:dyDescent="0.2">
      <c r="A8799" s="287" t="str">
        <f>B8757</f>
        <v>12.9.1.1</v>
      </c>
      <c r="B8799" s="288" t="str">
        <f>C8757</f>
        <v>Canaleta - Rejillas</v>
      </c>
      <c r="C8799" s="101"/>
      <c r="D8799" s="101" t="s">
        <v>34</v>
      </c>
      <c r="E8799" s="102"/>
      <c r="F8799" s="290" t="s">
        <v>35</v>
      </c>
      <c r="G8799" s="289">
        <f>SUBTOTAL(9,G8762:G8798)</f>
        <v>0</v>
      </c>
    </row>
    <row r="8801" spans="1:123" ht="24" customHeight="1" x14ac:dyDescent="0.2">
      <c r="A8801" s="269" t="s">
        <v>37</v>
      </c>
      <c r="B8801" s="270"/>
      <c r="C8801" s="270"/>
      <c r="D8801" s="270"/>
      <c r="E8801" s="270"/>
      <c r="F8801" s="270"/>
      <c r="G8801" s="271"/>
    </row>
    <row r="8802" spans="1:123" ht="24" customHeight="1" x14ac:dyDescent="0.2">
      <c r="A8802" s="272" t="s">
        <v>602</v>
      </c>
      <c r="B8802" s="90" t="str">
        <f>Comitente</f>
        <v>SUBSECRETARIA DE ARQUITECTURA</v>
      </c>
      <c r="C8802" s="86"/>
      <c r="D8802" s="91"/>
      <c r="E8802" s="91"/>
      <c r="F8802" s="92"/>
      <c r="G8802" s="273"/>
    </row>
    <row r="8803" spans="1:123" ht="24" customHeight="1" x14ac:dyDescent="0.2">
      <c r="A8803" s="272" t="s">
        <v>603</v>
      </c>
      <c r="B8803" s="90">
        <f>Contratista</f>
        <v>0</v>
      </c>
      <c r="C8803" s="87"/>
      <c r="D8803" s="87"/>
      <c r="E8803" s="87"/>
      <c r="F8803" s="93"/>
      <c r="G8803" s="274"/>
    </row>
    <row r="8804" spans="1:123" ht="24" customHeight="1" x14ac:dyDescent="0.2">
      <c r="A8804" s="272" t="s">
        <v>24</v>
      </c>
      <c r="B8804" s="90" t="str">
        <f>Obra</f>
        <v>ESCUELA SECUNDARIA ULLUM</v>
      </c>
      <c r="C8804" s="87"/>
      <c r="D8804" s="87"/>
      <c r="E8804" s="87"/>
      <c r="F8804" s="93" t="s">
        <v>38</v>
      </c>
      <c r="G8804" s="275">
        <f>Fecha_Base</f>
        <v>0</v>
      </c>
    </row>
    <row r="8805" spans="1:123" ht="24" customHeight="1" x14ac:dyDescent="0.2">
      <c r="A8805" s="276" t="s">
        <v>601</v>
      </c>
      <c r="B8805" s="88" t="str">
        <f>Ubicación</f>
        <v>ULLUM - SAN JUAN</v>
      </c>
      <c r="C8805" s="88"/>
      <c r="D8805" s="94"/>
      <c r="E8805" s="95"/>
      <c r="G8805" s="277"/>
    </row>
    <row r="8806" spans="1:123" ht="24" customHeight="1" x14ac:dyDescent="0.2">
      <c r="A8806" s="276" t="s">
        <v>39</v>
      </c>
      <c r="B8806" s="97">
        <f>IFERROR(VALUE(LEFT(B8807,FIND(".",B8807)-1)),"")</f>
        <v>12</v>
      </c>
      <c r="C8806" s="89" t="str">
        <f>IFERROR(VLOOKUP(B8806,Tabla_CyP,2,FALSE),"")</f>
        <v xml:space="preserve"> INSTALACIÓN SANITARIA</v>
      </c>
      <c r="E8806" s="95"/>
      <c r="G8806" s="277"/>
    </row>
    <row r="8807" spans="1:123" ht="24" customHeight="1" x14ac:dyDescent="0.2">
      <c r="A8807" s="276" t="s">
        <v>25</v>
      </c>
      <c r="B8807" s="98" t="str">
        <f>IFERROR(VLOOKUP(COUNTIF($A$1:A8807,"ANALISIS DE PRECIOS"),Tabla_NumeroItem,2,FALSE),"")</f>
        <v>12.9.1.2</v>
      </c>
      <c r="C8807" s="89" t="str">
        <f>IFERROR(VLOOKUP(B8807,Tabla_CyP,2,FALSE),"")</f>
        <v>Gargola Hº Aº</v>
      </c>
      <c r="D8807" s="94"/>
      <c r="E8807" s="95"/>
      <c r="F8807" s="93" t="s">
        <v>26</v>
      </c>
      <c r="G8807" s="278" t="str">
        <f>IFERROR(VLOOKUP(B8807,Tabla_CyP,4,FALSE),"")</f>
        <v>Un</v>
      </c>
    </row>
    <row r="8808" spans="1:123" ht="24" customHeight="1" x14ac:dyDescent="0.2">
      <c r="A8808" s="276"/>
      <c r="B8808" s="88"/>
      <c r="D8808" s="94"/>
      <c r="E8808" s="95"/>
      <c r="G8808" s="277"/>
    </row>
    <row r="8809" spans="1:123" ht="24" customHeight="1" x14ac:dyDescent="0.2">
      <c r="A8809" s="331" t="s">
        <v>507</v>
      </c>
      <c r="B8809" s="332"/>
      <c r="C8809" s="333" t="s">
        <v>0</v>
      </c>
      <c r="D8809" s="333" t="s">
        <v>27</v>
      </c>
      <c r="E8809" s="335" t="s">
        <v>28</v>
      </c>
      <c r="F8809" s="337" t="s">
        <v>29</v>
      </c>
      <c r="G8809" s="337" t="s">
        <v>30</v>
      </c>
    </row>
    <row r="8810" spans="1:123" s="94" customFormat="1" ht="24" customHeight="1" x14ac:dyDescent="0.2">
      <c r="A8810" s="99" t="s">
        <v>508</v>
      </c>
      <c r="B8810" s="99" t="s">
        <v>509</v>
      </c>
      <c r="C8810" s="334"/>
      <c r="D8810" s="334"/>
      <c r="E8810" s="336"/>
      <c r="F8810" s="338"/>
      <c r="G8810" s="338"/>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
      <c r="A8811" s="279"/>
      <c r="B8811" s="100"/>
      <c r="C8811" s="138" t="s">
        <v>604</v>
      </c>
      <c r="D8811" s="101"/>
      <c r="E8811" s="102"/>
      <c r="F8811" s="103"/>
      <c r="G8811" s="280"/>
    </row>
    <row r="8812" spans="1:123" s="224" customFormat="1" ht="24" customHeight="1" x14ac:dyDescent="0.2">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
      <c r="A8826" s="282"/>
      <c r="D8826" s="94"/>
      <c r="E8826" s="95"/>
      <c r="F8826" s="268" t="s">
        <v>31</v>
      </c>
      <c r="G8826" s="283">
        <f>SUBTOTAL(9,G8812:G8825)</f>
        <v>0</v>
      </c>
    </row>
    <row r="8827" spans="1:7" ht="24" customHeight="1" x14ac:dyDescent="0.2">
      <c r="A8827" s="282"/>
      <c r="C8827" s="104" t="s">
        <v>605</v>
      </c>
      <c r="D8827" s="94"/>
      <c r="E8827" s="95"/>
      <c r="G8827" s="284"/>
    </row>
    <row r="8828" spans="1:7" s="224" customFormat="1" ht="24" customHeight="1" x14ac:dyDescent="0.2">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
      <c r="A8835" s="219" t="str">
        <f t="shared" si="2646"/>
        <v/>
      </c>
      <c r="B8835" s="217">
        <f t="shared" si="2647"/>
        <v>0</v>
      </c>
      <c r="C8835" s="218"/>
      <c r="D8835" s="219" t="str">
        <f t="shared" si="2648"/>
        <v/>
      </c>
      <c r="E8835" s="220"/>
      <c r="F8835" s="221">
        <f t="shared" si="2649"/>
        <v>0</v>
      </c>
      <c r="G8835" s="281">
        <f t="shared" si="2650"/>
        <v>0</v>
      </c>
    </row>
    <row r="8836" spans="1:7" ht="24" customHeight="1" x14ac:dyDescent="0.2">
      <c r="A8836" s="282"/>
      <c r="D8836" s="94"/>
      <c r="E8836" s="95"/>
      <c r="F8836" s="268" t="s">
        <v>32</v>
      </c>
      <c r="G8836" s="283">
        <f>SUBTOTAL(9,G8828:G8835)</f>
        <v>0</v>
      </c>
    </row>
    <row r="8837" spans="1:7" ht="24" customHeight="1" x14ac:dyDescent="0.2">
      <c r="A8837" s="282"/>
      <c r="C8837" s="104" t="s">
        <v>606</v>
      </c>
      <c r="D8837" s="94"/>
      <c r="E8837" s="95"/>
      <c r="G8837" s="284"/>
    </row>
    <row r="8838" spans="1:7" s="224" customFormat="1" ht="24" customHeight="1" x14ac:dyDescent="0.2">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
      <c r="A8847" s="285"/>
      <c r="B8847" s="94"/>
      <c r="D8847" s="94"/>
      <c r="E8847" s="95"/>
      <c r="F8847" s="268" t="s">
        <v>33</v>
      </c>
      <c r="G8847" s="283">
        <f>SUBTOTAL(9,G8838:G8846)</f>
        <v>0</v>
      </c>
    </row>
    <row r="8848" spans="1:7" ht="24" customHeight="1" x14ac:dyDescent="0.2">
      <c r="A8848" s="286"/>
      <c r="B8848" s="94"/>
      <c r="D8848" s="94"/>
      <c r="E8848" s="95"/>
      <c r="G8848" s="284"/>
    </row>
    <row r="8849" spans="1:123" ht="24" customHeight="1" x14ac:dyDescent="0.2">
      <c r="A8849" s="287" t="str">
        <f>B8807</f>
        <v>12.9.1.2</v>
      </c>
      <c r="B8849" s="288" t="str">
        <f>C8807</f>
        <v>Gargola Hº Aº</v>
      </c>
      <c r="C8849" s="101"/>
      <c r="D8849" s="101" t="s">
        <v>34</v>
      </c>
      <c r="E8849" s="102"/>
      <c r="F8849" s="290" t="s">
        <v>35</v>
      </c>
      <c r="G8849" s="289">
        <f>SUBTOTAL(9,G8812:G8848)</f>
        <v>0</v>
      </c>
    </row>
    <row r="8851" spans="1:123" ht="24" customHeight="1" x14ac:dyDescent="0.2">
      <c r="A8851" s="269" t="s">
        <v>37</v>
      </c>
      <c r="B8851" s="270"/>
      <c r="C8851" s="270"/>
      <c r="D8851" s="270"/>
      <c r="E8851" s="270"/>
      <c r="F8851" s="270"/>
      <c r="G8851" s="271"/>
    </row>
    <row r="8852" spans="1:123" ht="24" customHeight="1" x14ac:dyDescent="0.2">
      <c r="A8852" s="272" t="s">
        <v>602</v>
      </c>
      <c r="B8852" s="90" t="str">
        <f>Comitente</f>
        <v>SUBSECRETARIA DE ARQUITECTURA</v>
      </c>
      <c r="C8852" s="86"/>
      <c r="D8852" s="91"/>
      <c r="E8852" s="91"/>
      <c r="F8852" s="92"/>
      <c r="G8852" s="273"/>
    </row>
    <row r="8853" spans="1:123" ht="24" customHeight="1" x14ac:dyDescent="0.2">
      <c r="A8853" s="272" t="s">
        <v>603</v>
      </c>
      <c r="B8853" s="90">
        <f>Contratista</f>
        <v>0</v>
      </c>
      <c r="C8853" s="87"/>
      <c r="D8853" s="87"/>
      <c r="E8853" s="87"/>
      <c r="F8853" s="93"/>
      <c r="G8853" s="274"/>
    </row>
    <row r="8854" spans="1:123" ht="24" customHeight="1" x14ac:dyDescent="0.2">
      <c r="A8854" s="272" t="s">
        <v>24</v>
      </c>
      <c r="B8854" s="90" t="str">
        <f>Obra</f>
        <v>ESCUELA SECUNDARIA ULLUM</v>
      </c>
      <c r="C8854" s="87"/>
      <c r="D8854" s="87"/>
      <c r="E8854" s="87"/>
      <c r="F8854" s="93" t="s">
        <v>38</v>
      </c>
      <c r="G8854" s="275">
        <f>Fecha_Base</f>
        <v>0</v>
      </c>
    </row>
    <row r="8855" spans="1:123" ht="24" customHeight="1" x14ac:dyDescent="0.2">
      <c r="A8855" s="276" t="s">
        <v>601</v>
      </c>
      <c r="B8855" s="88" t="str">
        <f>Ubicación</f>
        <v>ULLUM - SAN JUAN</v>
      </c>
      <c r="C8855" s="88"/>
      <c r="D8855" s="94"/>
      <c r="E8855" s="95"/>
      <c r="G8855" s="277"/>
    </row>
    <row r="8856" spans="1:123" ht="24" customHeight="1" x14ac:dyDescent="0.2">
      <c r="A8856" s="276" t="s">
        <v>39</v>
      </c>
      <c r="B8856" s="97">
        <f>IFERROR(VALUE(LEFT(B8857,FIND(".",B8857)-1)),"")</f>
        <v>12</v>
      </c>
      <c r="C8856" s="89" t="str">
        <f>IFERROR(VLOOKUP(B8856,Tabla_CyP,2,FALSE),"")</f>
        <v xml:space="preserve"> INSTALACIÓN SANITARIA</v>
      </c>
      <c r="E8856" s="95"/>
      <c r="G8856" s="277"/>
    </row>
    <row r="8857" spans="1:123" ht="24" customHeight="1" x14ac:dyDescent="0.2">
      <c r="A8857" s="276" t="s">
        <v>25</v>
      </c>
      <c r="B8857" s="98" t="str">
        <f>IFERROR(VLOOKUP(COUNTIF($A$1:A8857,"ANALISIS DE PRECIOS"),Tabla_NumeroItem,2,FALSE),"")</f>
        <v>12.9.1.3</v>
      </c>
      <c r="C8857" s="89" t="str">
        <f>IFERROR(VLOOKUP(B8857,Tabla_CyP,2,FALSE),"")</f>
        <v>Embudo PVCº</v>
      </c>
      <c r="D8857" s="94"/>
      <c r="E8857" s="95"/>
      <c r="F8857" s="93" t="s">
        <v>26</v>
      </c>
      <c r="G8857" s="278" t="str">
        <f>IFERROR(VLOOKUP(B8857,Tabla_CyP,4,FALSE),"")</f>
        <v>Un</v>
      </c>
    </row>
    <row r="8858" spans="1:123" ht="24" customHeight="1" x14ac:dyDescent="0.2">
      <c r="A8858" s="276"/>
      <c r="B8858" s="88"/>
      <c r="D8858" s="94"/>
      <c r="E8858" s="95"/>
      <c r="G8858" s="277"/>
    </row>
    <row r="8859" spans="1:123" ht="24" customHeight="1" x14ac:dyDescent="0.2">
      <c r="A8859" s="331" t="s">
        <v>507</v>
      </c>
      <c r="B8859" s="332"/>
      <c r="C8859" s="333" t="s">
        <v>0</v>
      </c>
      <c r="D8859" s="333" t="s">
        <v>27</v>
      </c>
      <c r="E8859" s="335" t="s">
        <v>28</v>
      </c>
      <c r="F8859" s="337" t="s">
        <v>29</v>
      </c>
      <c r="G8859" s="337" t="s">
        <v>30</v>
      </c>
    </row>
    <row r="8860" spans="1:123" s="94" customFormat="1" ht="24" customHeight="1" x14ac:dyDescent="0.2">
      <c r="A8860" s="99" t="s">
        <v>508</v>
      </c>
      <c r="B8860" s="99" t="s">
        <v>509</v>
      </c>
      <c r="C8860" s="334"/>
      <c r="D8860" s="334"/>
      <c r="E8860" s="336"/>
      <c r="F8860" s="338"/>
      <c r="G8860" s="338"/>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
      <c r="A8861" s="279"/>
      <c r="B8861" s="100"/>
      <c r="C8861" s="138" t="s">
        <v>604</v>
      </c>
      <c r="D8861" s="101"/>
      <c r="E8861" s="102"/>
      <c r="F8861" s="103"/>
      <c r="G8861" s="280"/>
    </row>
    <row r="8862" spans="1:123" s="224" customFormat="1" ht="24" customHeight="1" x14ac:dyDescent="0.2">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
      <c r="A8876" s="282"/>
      <c r="D8876" s="94"/>
      <c r="E8876" s="95"/>
      <c r="F8876" s="268" t="s">
        <v>31</v>
      </c>
      <c r="G8876" s="283">
        <f>SUBTOTAL(9,G8862:G8875)</f>
        <v>0</v>
      </c>
    </row>
    <row r="8877" spans="1:7" ht="24" customHeight="1" x14ac:dyDescent="0.2">
      <c r="A8877" s="282"/>
      <c r="C8877" s="104" t="s">
        <v>605</v>
      </c>
      <c r="D8877" s="94"/>
      <c r="E8877" s="95"/>
      <c r="G8877" s="284"/>
    </row>
    <row r="8878" spans="1:7" s="224" customFormat="1" ht="24" customHeight="1" x14ac:dyDescent="0.2">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
      <c r="A8885" s="219" t="str">
        <f t="shared" si="2661"/>
        <v/>
      </c>
      <c r="B8885" s="217">
        <f t="shared" si="2662"/>
        <v>0</v>
      </c>
      <c r="C8885" s="218"/>
      <c r="D8885" s="219" t="str">
        <f t="shared" si="2663"/>
        <v/>
      </c>
      <c r="E8885" s="220"/>
      <c r="F8885" s="221">
        <f t="shared" si="2664"/>
        <v>0</v>
      </c>
      <c r="G8885" s="281">
        <f t="shared" si="2665"/>
        <v>0</v>
      </c>
    </row>
    <row r="8886" spans="1:7" ht="24" customHeight="1" x14ac:dyDescent="0.2">
      <c r="A8886" s="282"/>
      <c r="D8886" s="94"/>
      <c r="E8886" s="95"/>
      <c r="F8886" s="268" t="s">
        <v>32</v>
      </c>
      <c r="G8886" s="283">
        <f>SUBTOTAL(9,G8878:G8885)</f>
        <v>0</v>
      </c>
    </row>
    <row r="8887" spans="1:7" ht="24" customHeight="1" x14ac:dyDescent="0.2">
      <c r="A8887" s="282"/>
      <c r="C8887" s="104" t="s">
        <v>606</v>
      </c>
      <c r="D8887" s="94"/>
      <c r="E8887" s="95"/>
      <c r="G8887" s="284"/>
    </row>
    <row r="8888" spans="1:7" s="224" customFormat="1" ht="24" customHeight="1" x14ac:dyDescent="0.2">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
      <c r="A8897" s="285"/>
      <c r="B8897" s="94"/>
      <c r="D8897" s="94"/>
      <c r="E8897" s="95"/>
      <c r="F8897" s="268" t="s">
        <v>33</v>
      </c>
      <c r="G8897" s="283">
        <f>SUBTOTAL(9,G8888:G8896)</f>
        <v>0</v>
      </c>
    </row>
    <row r="8898" spans="1:123" ht="24" customHeight="1" x14ac:dyDescent="0.2">
      <c r="A8898" s="286"/>
      <c r="B8898" s="94"/>
      <c r="D8898" s="94"/>
      <c r="E8898" s="95"/>
      <c r="G8898" s="284"/>
    </row>
    <row r="8899" spans="1:123" ht="24" customHeight="1" x14ac:dyDescent="0.2">
      <c r="A8899" s="287" t="str">
        <f>B8857</f>
        <v>12.9.1.3</v>
      </c>
      <c r="B8899" s="288" t="str">
        <f>C8857</f>
        <v>Embudo PVCº</v>
      </c>
      <c r="C8899" s="101"/>
      <c r="D8899" s="101" t="s">
        <v>34</v>
      </c>
      <c r="E8899" s="102"/>
      <c r="F8899" s="290" t="s">
        <v>35</v>
      </c>
      <c r="G8899" s="289">
        <f>SUBTOTAL(9,G8862:G8898)</f>
        <v>0</v>
      </c>
    </row>
    <row r="8901" spans="1:123" ht="24" customHeight="1" x14ac:dyDescent="0.2">
      <c r="A8901" s="269" t="s">
        <v>37</v>
      </c>
      <c r="B8901" s="270"/>
      <c r="C8901" s="270"/>
      <c r="D8901" s="270"/>
      <c r="E8901" s="270"/>
      <c r="F8901" s="270"/>
      <c r="G8901" s="271"/>
    </row>
    <row r="8902" spans="1:123" ht="24" customHeight="1" x14ac:dyDescent="0.2">
      <c r="A8902" s="272" t="s">
        <v>602</v>
      </c>
      <c r="B8902" s="90" t="str">
        <f>Comitente</f>
        <v>SUBSECRETARIA DE ARQUITECTURA</v>
      </c>
      <c r="C8902" s="86"/>
      <c r="D8902" s="91"/>
      <c r="E8902" s="91"/>
      <c r="F8902" s="92"/>
      <c r="G8902" s="273"/>
    </row>
    <row r="8903" spans="1:123" ht="24" customHeight="1" x14ac:dyDescent="0.2">
      <c r="A8903" s="272" t="s">
        <v>603</v>
      </c>
      <c r="B8903" s="90">
        <f>Contratista</f>
        <v>0</v>
      </c>
      <c r="C8903" s="87"/>
      <c r="D8903" s="87"/>
      <c r="E8903" s="87"/>
      <c r="F8903" s="93"/>
      <c r="G8903" s="274"/>
    </row>
    <row r="8904" spans="1:123" ht="24" customHeight="1" x14ac:dyDescent="0.2">
      <c r="A8904" s="272" t="s">
        <v>24</v>
      </c>
      <c r="B8904" s="90" t="str">
        <f>Obra</f>
        <v>ESCUELA SECUNDARIA ULLUM</v>
      </c>
      <c r="C8904" s="87"/>
      <c r="D8904" s="87"/>
      <c r="E8904" s="87"/>
      <c r="F8904" s="93" t="s">
        <v>38</v>
      </c>
      <c r="G8904" s="275">
        <f>Fecha_Base</f>
        <v>0</v>
      </c>
    </row>
    <row r="8905" spans="1:123" ht="24" customHeight="1" x14ac:dyDescent="0.2">
      <c r="A8905" s="276" t="s">
        <v>601</v>
      </c>
      <c r="B8905" s="88" t="str">
        <f>Ubicación</f>
        <v>ULLUM - SAN JUAN</v>
      </c>
      <c r="C8905" s="88"/>
      <c r="D8905" s="94"/>
      <c r="E8905" s="95"/>
      <c r="G8905" s="277"/>
    </row>
    <row r="8906" spans="1:123" ht="24" customHeight="1" x14ac:dyDescent="0.2">
      <c r="A8906" s="276" t="s">
        <v>39</v>
      </c>
      <c r="B8906" s="97">
        <f>IFERROR(VALUE(LEFT(B8907,FIND(".",B8907)-1)),"")</f>
        <v>12</v>
      </c>
      <c r="C8906" s="89" t="str">
        <f>IFERROR(VLOOKUP(B8906,Tabla_CyP,2,FALSE),"")</f>
        <v xml:space="preserve"> INSTALACIÓN SANITARIA</v>
      </c>
      <c r="E8906" s="95"/>
      <c r="G8906" s="277"/>
    </row>
    <row r="8907" spans="1:123" ht="24" customHeight="1" x14ac:dyDescent="0.2">
      <c r="A8907" s="276" t="s">
        <v>25</v>
      </c>
      <c r="B8907" s="98" t="str">
        <f>IFERROR(VLOOKUP(COUNTIF($A$1:A8907,"ANALISIS DE PRECIOS"),Tabla_NumeroItem,2,FALSE),"")</f>
        <v>12.9.1.4</v>
      </c>
      <c r="C8907" s="89" t="str">
        <f>IFERROR(VLOOKUP(B8907,Tabla_CyP,2,FALSE),"")</f>
        <v>De P.V.C.</v>
      </c>
      <c r="D8907" s="94"/>
      <c r="E8907" s="95"/>
      <c r="F8907" s="93" t="s">
        <v>26</v>
      </c>
      <c r="G8907" s="278" t="str">
        <f>IFERROR(VLOOKUP(B8907,Tabla_CyP,4,FALSE),"")</f>
        <v>ml</v>
      </c>
    </row>
    <row r="8908" spans="1:123" ht="24" customHeight="1" x14ac:dyDescent="0.2">
      <c r="A8908" s="276"/>
      <c r="B8908" s="88"/>
      <c r="D8908" s="94"/>
      <c r="E8908" s="95"/>
      <c r="G8908" s="277"/>
    </row>
    <row r="8909" spans="1:123" ht="24" customHeight="1" x14ac:dyDescent="0.2">
      <c r="A8909" s="331" t="s">
        <v>507</v>
      </c>
      <c r="B8909" s="332"/>
      <c r="C8909" s="333" t="s">
        <v>0</v>
      </c>
      <c r="D8909" s="333" t="s">
        <v>27</v>
      </c>
      <c r="E8909" s="335" t="s">
        <v>28</v>
      </c>
      <c r="F8909" s="337" t="s">
        <v>29</v>
      </c>
      <c r="G8909" s="337" t="s">
        <v>30</v>
      </c>
    </row>
    <row r="8910" spans="1:123" s="94" customFormat="1" ht="24" customHeight="1" x14ac:dyDescent="0.2">
      <c r="A8910" s="99" t="s">
        <v>508</v>
      </c>
      <c r="B8910" s="99" t="s">
        <v>509</v>
      </c>
      <c r="C8910" s="334"/>
      <c r="D8910" s="334"/>
      <c r="E8910" s="336"/>
      <c r="F8910" s="338"/>
      <c r="G8910" s="338"/>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
      <c r="A8911" s="279"/>
      <c r="B8911" s="100"/>
      <c r="C8911" s="138" t="s">
        <v>604</v>
      </c>
      <c r="D8911" s="101"/>
      <c r="E8911" s="102"/>
      <c r="F8911" s="103"/>
      <c r="G8911" s="280"/>
    </row>
    <row r="8912" spans="1:123" s="224" customFormat="1" ht="24" customHeight="1" x14ac:dyDescent="0.2">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
      <c r="A8926" s="282"/>
      <c r="D8926" s="94"/>
      <c r="E8926" s="95"/>
      <c r="F8926" s="268" t="s">
        <v>31</v>
      </c>
      <c r="G8926" s="283">
        <f>SUBTOTAL(9,G8912:G8925)</f>
        <v>0</v>
      </c>
    </row>
    <row r="8927" spans="1:7" ht="24" customHeight="1" x14ac:dyDescent="0.2">
      <c r="A8927" s="282"/>
      <c r="C8927" s="104" t="s">
        <v>605</v>
      </c>
      <c r="D8927" s="94"/>
      <c r="E8927" s="95"/>
      <c r="G8927" s="284"/>
    </row>
    <row r="8928" spans="1:7" s="224" customFormat="1" ht="24" customHeight="1" x14ac:dyDescent="0.2">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
      <c r="A8935" s="219" t="str">
        <f t="shared" si="2676"/>
        <v/>
      </c>
      <c r="B8935" s="217">
        <f t="shared" si="2677"/>
        <v>0</v>
      </c>
      <c r="C8935" s="218"/>
      <c r="D8935" s="219" t="str">
        <f t="shared" si="2678"/>
        <v/>
      </c>
      <c r="E8935" s="220"/>
      <c r="F8935" s="221">
        <f t="shared" si="2679"/>
        <v>0</v>
      </c>
      <c r="G8935" s="281">
        <f t="shared" si="2680"/>
        <v>0</v>
      </c>
    </row>
    <row r="8936" spans="1:7" ht="24" customHeight="1" x14ac:dyDescent="0.2">
      <c r="A8936" s="282"/>
      <c r="D8936" s="94"/>
      <c r="E8936" s="95"/>
      <c r="F8936" s="268" t="s">
        <v>32</v>
      </c>
      <c r="G8936" s="283">
        <f>SUBTOTAL(9,G8928:G8935)</f>
        <v>0</v>
      </c>
    </row>
    <row r="8937" spans="1:7" ht="24" customHeight="1" x14ac:dyDescent="0.2">
      <c r="A8937" s="282"/>
      <c r="C8937" s="104" t="s">
        <v>606</v>
      </c>
      <c r="D8937" s="94"/>
      <c r="E8937" s="95"/>
      <c r="G8937" s="284"/>
    </row>
    <row r="8938" spans="1:7" s="224" customFormat="1" ht="24" customHeight="1" x14ac:dyDescent="0.2">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
      <c r="A8947" s="285"/>
      <c r="B8947" s="94"/>
      <c r="D8947" s="94"/>
      <c r="E8947" s="95"/>
      <c r="F8947" s="268" t="s">
        <v>33</v>
      </c>
      <c r="G8947" s="283">
        <f>SUBTOTAL(9,G8938:G8946)</f>
        <v>0</v>
      </c>
    </row>
    <row r="8948" spans="1:123" ht="24" customHeight="1" x14ac:dyDescent="0.2">
      <c r="A8948" s="286"/>
      <c r="B8948" s="94"/>
      <c r="D8948" s="94"/>
      <c r="E8948" s="95"/>
      <c r="G8948" s="284"/>
    </row>
    <row r="8949" spans="1:123" ht="24" customHeight="1" x14ac:dyDescent="0.2">
      <c r="A8949" s="287" t="str">
        <f>B8907</f>
        <v>12.9.1.4</v>
      </c>
      <c r="B8949" s="288" t="str">
        <f>C8907</f>
        <v>De P.V.C.</v>
      </c>
      <c r="C8949" s="101"/>
      <c r="D8949" s="101" t="s">
        <v>34</v>
      </c>
      <c r="E8949" s="102"/>
      <c r="F8949" s="290" t="s">
        <v>35</v>
      </c>
      <c r="G8949" s="289">
        <f>SUBTOTAL(9,G8912:G8948)</f>
        <v>0</v>
      </c>
    </row>
    <row r="8951" spans="1:123" ht="24" customHeight="1" x14ac:dyDescent="0.2">
      <c r="A8951" s="269" t="s">
        <v>37</v>
      </c>
      <c r="B8951" s="270"/>
      <c r="C8951" s="270"/>
      <c r="D8951" s="270"/>
      <c r="E8951" s="270"/>
      <c r="F8951" s="270"/>
      <c r="G8951" s="271"/>
    </row>
    <row r="8952" spans="1:123" ht="24" customHeight="1" x14ac:dyDescent="0.2">
      <c r="A8952" s="272" t="s">
        <v>602</v>
      </c>
      <c r="B8952" s="90" t="str">
        <f>Comitente</f>
        <v>SUBSECRETARIA DE ARQUITECTURA</v>
      </c>
      <c r="C8952" s="86"/>
      <c r="D8952" s="91"/>
      <c r="E8952" s="91"/>
      <c r="F8952" s="92"/>
      <c r="G8952" s="273"/>
    </row>
    <row r="8953" spans="1:123" ht="24" customHeight="1" x14ac:dyDescent="0.2">
      <c r="A8953" s="272" t="s">
        <v>603</v>
      </c>
      <c r="B8953" s="90">
        <f>Contratista</f>
        <v>0</v>
      </c>
      <c r="C8953" s="87"/>
      <c r="D8953" s="87"/>
      <c r="E8953" s="87"/>
      <c r="F8953" s="93"/>
      <c r="G8953" s="274"/>
    </row>
    <row r="8954" spans="1:123" ht="24" customHeight="1" x14ac:dyDescent="0.2">
      <c r="A8954" s="272" t="s">
        <v>24</v>
      </c>
      <c r="B8954" s="90" t="str">
        <f>Obra</f>
        <v>ESCUELA SECUNDARIA ULLUM</v>
      </c>
      <c r="C8954" s="87"/>
      <c r="D8954" s="87"/>
      <c r="E8954" s="87"/>
      <c r="F8954" s="93" t="s">
        <v>38</v>
      </c>
      <c r="G8954" s="275">
        <f>Fecha_Base</f>
        <v>0</v>
      </c>
    </row>
    <row r="8955" spans="1:123" ht="24" customHeight="1" x14ac:dyDescent="0.2">
      <c r="A8955" s="276" t="s">
        <v>601</v>
      </c>
      <c r="B8955" s="88" t="str">
        <f>Ubicación</f>
        <v>ULLUM - SAN JUAN</v>
      </c>
      <c r="C8955" s="88"/>
      <c r="D8955" s="94"/>
      <c r="E8955" s="95"/>
      <c r="G8955" s="277"/>
    </row>
    <row r="8956" spans="1:123" ht="24" customHeight="1" x14ac:dyDescent="0.2">
      <c r="A8956" s="276" t="s">
        <v>39</v>
      </c>
      <c r="B8956" s="97">
        <f>IFERROR(VALUE(LEFT(B8957,FIND(".",B8957)-1)),"")</f>
        <v>12</v>
      </c>
      <c r="C8956" s="89" t="str">
        <f>IFERROR(VLOOKUP(B8956,Tabla_CyP,2,FALSE),"")</f>
        <v xml:space="preserve"> INSTALACIÓN SANITARIA</v>
      </c>
      <c r="E8956" s="95"/>
      <c r="G8956" s="277"/>
    </row>
    <row r="8957" spans="1:123" ht="24" customHeight="1" x14ac:dyDescent="0.2">
      <c r="A8957" s="276" t="s">
        <v>25</v>
      </c>
      <c r="B8957" s="98" t="str">
        <f>IFERROR(VLOOKUP(COUNTIF($A$1:A8957,"ANALISIS DE PRECIOS"),Tabla_NumeroItem,2,FALSE),"")</f>
        <v>12.10.1</v>
      </c>
      <c r="C8957" s="89" t="str">
        <f>IFERROR(VLOOKUP(B8957,Tabla_CyP,2,FALSE),"")</f>
        <v>Conexión de agua</v>
      </c>
      <c r="D8957" s="94"/>
      <c r="E8957" s="95"/>
      <c r="F8957" s="93" t="s">
        <v>26</v>
      </c>
      <c r="G8957" s="278" t="str">
        <f>IFERROR(VLOOKUP(B8957,Tabla_CyP,4,FALSE),"")</f>
        <v>gl</v>
      </c>
    </row>
    <row r="8958" spans="1:123" ht="24" customHeight="1" x14ac:dyDescent="0.2">
      <c r="A8958" s="276"/>
      <c r="B8958" s="88"/>
      <c r="D8958" s="94"/>
      <c r="E8958" s="95"/>
      <c r="G8958" s="277"/>
    </row>
    <row r="8959" spans="1:123" ht="24" customHeight="1" x14ac:dyDescent="0.2">
      <c r="A8959" s="331" t="s">
        <v>507</v>
      </c>
      <c r="B8959" s="332"/>
      <c r="C8959" s="333" t="s">
        <v>0</v>
      </c>
      <c r="D8959" s="333" t="s">
        <v>27</v>
      </c>
      <c r="E8959" s="335" t="s">
        <v>28</v>
      </c>
      <c r="F8959" s="337" t="s">
        <v>29</v>
      </c>
      <c r="G8959" s="337" t="s">
        <v>30</v>
      </c>
    </row>
    <row r="8960" spans="1:123" s="94" customFormat="1" ht="24" customHeight="1" x14ac:dyDescent="0.2">
      <c r="A8960" s="99" t="s">
        <v>508</v>
      </c>
      <c r="B8960" s="99" t="s">
        <v>509</v>
      </c>
      <c r="C8960" s="334"/>
      <c r="D8960" s="334"/>
      <c r="E8960" s="336"/>
      <c r="F8960" s="338"/>
      <c r="G8960" s="338"/>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
      <c r="A8961" s="279"/>
      <c r="B8961" s="100"/>
      <c r="C8961" s="138" t="s">
        <v>604</v>
      </c>
      <c r="D8961" s="101"/>
      <c r="E8961" s="102"/>
      <c r="F8961" s="103"/>
      <c r="G8961" s="280"/>
    </row>
    <row r="8962" spans="1:7" s="224" customFormat="1" ht="24" customHeight="1" x14ac:dyDescent="0.2">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
      <c r="A8976" s="282"/>
      <c r="D8976" s="94"/>
      <c r="E8976" s="95"/>
      <c r="F8976" s="268" t="s">
        <v>31</v>
      </c>
      <c r="G8976" s="283">
        <f>SUBTOTAL(9,G8962:G8975)</f>
        <v>0</v>
      </c>
    </row>
    <row r="8977" spans="1:7" ht="24" customHeight="1" x14ac:dyDescent="0.2">
      <c r="A8977" s="282"/>
      <c r="C8977" s="104" t="s">
        <v>605</v>
      </c>
      <c r="D8977" s="94"/>
      <c r="E8977" s="95"/>
      <c r="G8977" s="284"/>
    </row>
    <row r="8978" spans="1:7" s="224" customFormat="1" ht="24" customHeight="1" x14ac:dyDescent="0.2">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
      <c r="A8985" s="219" t="str">
        <f t="shared" si="2691"/>
        <v/>
      </c>
      <c r="B8985" s="217">
        <f t="shared" si="2692"/>
        <v>0</v>
      </c>
      <c r="C8985" s="218"/>
      <c r="D8985" s="219" t="str">
        <f t="shared" si="2693"/>
        <v/>
      </c>
      <c r="E8985" s="220"/>
      <c r="F8985" s="221">
        <f t="shared" si="2694"/>
        <v>0</v>
      </c>
      <c r="G8985" s="281">
        <f t="shared" si="2695"/>
        <v>0</v>
      </c>
    </row>
    <row r="8986" spans="1:7" ht="24" customHeight="1" x14ac:dyDescent="0.2">
      <c r="A8986" s="282"/>
      <c r="D8986" s="94"/>
      <c r="E8986" s="95"/>
      <c r="F8986" s="268" t="s">
        <v>32</v>
      </c>
      <c r="G8986" s="283">
        <f>SUBTOTAL(9,G8978:G8985)</f>
        <v>0</v>
      </c>
    </row>
    <row r="8987" spans="1:7" ht="24" customHeight="1" x14ac:dyDescent="0.2">
      <c r="A8987" s="282"/>
      <c r="C8987" s="104" t="s">
        <v>606</v>
      </c>
      <c r="D8987" s="94"/>
      <c r="E8987" s="95"/>
      <c r="G8987" s="284"/>
    </row>
    <row r="8988" spans="1:7" s="224" customFormat="1" ht="24" customHeight="1" x14ac:dyDescent="0.2">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
      <c r="A8997" s="285"/>
      <c r="B8997" s="94"/>
      <c r="D8997" s="94"/>
      <c r="E8997" s="95"/>
      <c r="F8997" s="268" t="s">
        <v>33</v>
      </c>
      <c r="G8997" s="283">
        <f>SUBTOTAL(9,G8988:G8996)</f>
        <v>0</v>
      </c>
    </row>
    <row r="8998" spans="1:7" ht="24" customHeight="1" x14ac:dyDescent="0.2">
      <c r="A8998" s="286"/>
      <c r="B8998" s="94"/>
      <c r="D8998" s="94"/>
      <c r="E8998" s="95"/>
      <c r="G8998" s="284"/>
    </row>
    <row r="8999" spans="1:7" ht="24" customHeight="1" x14ac:dyDescent="0.2">
      <c r="A8999" s="287" t="str">
        <f>B8957</f>
        <v>12.10.1</v>
      </c>
      <c r="B8999" s="288" t="str">
        <f>C8957</f>
        <v>Conexión de agua</v>
      </c>
      <c r="C8999" s="101"/>
      <c r="D8999" s="101" t="s">
        <v>34</v>
      </c>
      <c r="E8999" s="102"/>
      <c r="F8999" s="290" t="s">
        <v>35</v>
      </c>
      <c r="G8999" s="289">
        <f>SUBTOTAL(9,G8962:G8998)</f>
        <v>0</v>
      </c>
    </row>
    <row r="9001" spans="1:7" ht="24" customHeight="1" x14ac:dyDescent="0.2">
      <c r="A9001" s="269" t="s">
        <v>37</v>
      </c>
      <c r="B9001" s="270"/>
      <c r="C9001" s="270"/>
      <c r="D9001" s="270"/>
      <c r="E9001" s="270"/>
      <c r="F9001" s="270"/>
      <c r="G9001" s="271"/>
    </row>
    <row r="9002" spans="1:7" ht="24" customHeight="1" x14ac:dyDescent="0.2">
      <c r="A9002" s="272" t="s">
        <v>602</v>
      </c>
      <c r="B9002" s="90" t="str">
        <f>Comitente</f>
        <v>SUBSECRETARIA DE ARQUITECTURA</v>
      </c>
      <c r="C9002" s="86"/>
      <c r="D9002" s="91"/>
      <c r="E9002" s="91"/>
      <c r="F9002" s="92"/>
      <c r="G9002" s="273"/>
    </row>
    <row r="9003" spans="1:7" ht="24" customHeight="1" x14ac:dyDescent="0.2">
      <c r="A9003" s="272" t="s">
        <v>603</v>
      </c>
      <c r="B9003" s="90">
        <f>Contratista</f>
        <v>0</v>
      </c>
      <c r="C9003" s="87"/>
      <c r="D9003" s="87"/>
      <c r="E9003" s="87"/>
      <c r="F9003" s="93"/>
      <c r="G9003" s="274"/>
    </row>
    <row r="9004" spans="1:7" ht="24" customHeight="1" x14ac:dyDescent="0.2">
      <c r="A9004" s="272" t="s">
        <v>24</v>
      </c>
      <c r="B9004" s="90" t="str">
        <f>Obra</f>
        <v>ESCUELA SECUNDARIA ULLUM</v>
      </c>
      <c r="C9004" s="87"/>
      <c r="D9004" s="87"/>
      <c r="E9004" s="87"/>
      <c r="F9004" s="93" t="s">
        <v>38</v>
      </c>
      <c r="G9004" s="275">
        <f>Fecha_Base</f>
        <v>0</v>
      </c>
    </row>
    <row r="9005" spans="1:7" ht="24" customHeight="1" x14ac:dyDescent="0.2">
      <c r="A9005" s="276" t="s">
        <v>601</v>
      </c>
      <c r="B9005" s="88" t="str">
        <f>Ubicación</f>
        <v>ULLUM - SAN JUAN</v>
      </c>
      <c r="C9005" s="88"/>
      <c r="D9005" s="94"/>
      <c r="E9005" s="95"/>
      <c r="G9005" s="277"/>
    </row>
    <row r="9006" spans="1:7" ht="24" customHeight="1" x14ac:dyDescent="0.2">
      <c r="A9006" s="276" t="s">
        <v>39</v>
      </c>
      <c r="B9006" s="97">
        <f>IFERROR(VALUE(LEFT(B9007,FIND(".",B9007)-1)),"")</f>
        <v>14</v>
      </c>
      <c r="C9006" s="89" t="str">
        <f>IFERROR(VLOOKUP(B9006,Tabla_CyP,2,FALSE),"")</f>
        <v xml:space="preserve"> INSTALACIÓN ELECTROMECANICA</v>
      </c>
      <c r="E9006" s="95"/>
      <c r="G9006" s="277"/>
    </row>
    <row r="9007" spans="1:7" ht="24" customHeight="1" x14ac:dyDescent="0.2">
      <c r="A9007" s="276" t="s">
        <v>25</v>
      </c>
      <c r="B9007" s="98" t="str">
        <f>IFERROR(VLOOKUP(COUNTIF($A$1:A9007,"ANALISIS DE PRECIOS"),Tabla_NumeroItem,2,FALSE),"")</f>
        <v>14.1.1</v>
      </c>
      <c r="C9007" s="89" t="str">
        <f>IFERROR(VLOOKUP(B9007,Tabla_CyP,2,FALSE),"")</f>
        <v xml:space="preserve">Equipo de bombeo  </v>
      </c>
      <c r="D9007" s="94"/>
      <c r="E9007" s="95"/>
      <c r="F9007" s="93" t="s">
        <v>26</v>
      </c>
      <c r="G9007" s="278" t="str">
        <f>IFERROR(VLOOKUP(B9007,Tabla_CyP,4,FALSE),"")</f>
        <v>gl</v>
      </c>
    </row>
    <row r="9008" spans="1:7" ht="24" customHeight="1" x14ac:dyDescent="0.2">
      <c r="A9008" s="276"/>
      <c r="B9008" s="88"/>
      <c r="D9008" s="94"/>
      <c r="E9008" s="95"/>
      <c r="G9008" s="277"/>
    </row>
    <row r="9009" spans="1:123" ht="24" customHeight="1" x14ac:dyDescent="0.2">
      <c r="A9009" s="331" t="s">
        <v>507</v>
      </c>
      <c r="B9009" s="332"/>
      <c r="C9009" s="333" t="s">
        <v>0</v>
      </c>
      <c r="D9009" s="333" t="s">
        <v>27</v>
      </c>
      <c r="E9009" s="335" t="s">
        <v>28</v>
      </c>
      <c r="F9009" s="337" t="s">
        <v>29</v>
      </c>
      <c r="G9009" s="337" t="s">
        <v>30</v>
      </c>
    </row>
    <row r="9010" spans="1:123" s="94" customFormat="1" ht="24" customHeight="1" x14ac:dyDescent="0.2">
      <c r="A9010" s="99" t="s">
        <v>508</v>
      </c>
      <c r="B9010" s="99" t="s">
        <v>509</v>
      </c>
      <c r="C9010" s="334"/>
      <c r="D9010" s="334"/>
      <c r="E9010" s="336"/>
      <c r="F9010" s="338"/>
      <c r="G9010" s="338"/>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
      <c r="A9011" s="279"/>
      <c r="B9011" s="100"/>
      <c r="C9011" s="138" t="s">
        <v>604</v>
      </c>
      <c r="D9011" s="101"/>
      <c r="E9011" s="102"/>
      <c r="F9011" s="103"/>
      <c r="G9011" s="280"/>
    </row>
    <row r="9012" spans="1:123" s="224" customFormat="1" ht="24" customHeight="1" x14ac:dyDescent="0.2">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
      <c r="A9026" s="282"/>
      <c r="D9026" s="94"/>
      <c r="E9026" s="95"/>
      <c r="F9026" s="268" t="s">
        <v>31</v>
      </c>
      <c r="G9026" s="283">
        <f>SUBTOTAL(9,G9012:G9025)</f>
        <v>0</v>
      </c>
    </row>
    <row r="9027" spans="1:7" ht="24" customHeight="1" x14ac:dyDescent="0.2">
      <c r="A9027" s="282"/>
      <c r="C9027" s="104" t="s">
        <v>605</v>
      </c>
      <c r="D9027" s="94"/>
      <c r="E9027" s="95"/>
      <c r="G9027" s="284"/>
    </row>
    <row r="9028" spans="1:7" s="224" customFormat="1" ht="24" customHeight="1" x14ac:dyDescent="0.2">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
      <c r="A9035" s="219" t="str">
        <f t="shared" si="2706"/>
        <v/>
      </c>
      <c r="B9035" s="217">
        <f t="shared" si="2707"/>
        <v>0</v>
      </c>
      <c r="C9035" s="218"/>
      <c r="D9035" s="219" t="str">
        <f t="shared" si="2708"/>
        <v/>
      </c>
      <c r="E9035" s="220"/>
      <c r="F9035" s="221">
        <f t="shared" si="2709"/>
        <v>0</v>
      </c>
      <c r="G9035" s="281">
        <f t="shared" si="2710"/>
        <v>0</v>
      </c>
    </row>
    <row r="9036" spans="1:7" ht="24" customHeight="1" x14ac:dyDescent="0.2">
      <c r="A9036" s="282"/>
      <c r="D9036" s="94"/>
      <c r="E9036" s="95"/>
      <c r="F9036" s="268" t="s">
        <v>32</v>
      </c>
      <c r="G9036" s="283">
        <f>SUBTOTAL(9,G9028:G9035)</f>
        <v>0</v>
      </c>
    </row>
    <row r="9037" spans="1:7" ht="24" customHeight="1" x14ac:dyDescent="0.2">
      <c r="A9037" s="282"/>
      <c r="C9037" s="104" t="s">
        <v>606</v>
      </c>
      <c r="D9037" s="94"/>
      <c r="E9037" s="95"/>
      <c r="G9037" s="284"/>
    </row>
    <row r="9038" spans="1:7" s="224" customFormat="1" ht="24" customHeight="1" x14ac:dyDescent="0.2">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
      <c r="A9047" s="285"/>
      <c r="B9047" s="94"/>
      <c r="D9047" s="94"/>
      <c r="E9047" s="95"/>
      <c r="F9047" s="268" t="s">
        <v>33</v>
      </c>
      <c r="G9047" s="283">
        <f>SUBTOTAL(9,G9038:G9046)</f>
        <v>0</v>
      </c>
    </row>
    <row r="9048" spans="1:7" ht="24" customHeight="1" x14ac:dyDescent="0.2">
      <c r="A9048" s="286"/>
      <c r="B9048" s="94"/>
      <c r="D9048" s="94"/>
      <c r="E9048" s="95"/>
      <c r="G9048" s="284"/>
    </row>
    <row r="9049" spans="1:7" ht="24" customHeight="1" x14ac:dyDescent="0.2">
      <c r="A9049" s="287" t="str">
        <f>B9007</f>
        <v>14.1.1</v>
      </c>
      <c r="B9049" s="288" t="str">
        <f>C9007</f>
        <v xml:space="preserve">Equipo de bombeo  </v>
      </c>
      <c r="C9049" s="101"/>
      <c r="D9049" s="101" t="s">
        <v>34</v>
      </c>
      <c r="E9049" s="102"/>
      <c r="F9049" s="290" t="s">
        <v>35</v>
      </c>
      <c r="G9049" s="289">
        <f>SUBTOTAL(9,G9012:G9048)</f>
        <v>0</v>
      </c>
    </row>
    <row r="9051" spans="1:7" ht="24" customHeight="1" x14ac:dyDescent="0.2">
      <c r="A9051" s="269" t="s">
        <v>37</v>
      </c>
      <c r="B9051" s="270"/>
      <c r="C9051" s="270"/>
      <c r="D9051" s="270"/>
      <c r="E9051" s="270"/>
      <c r="F9051" s="270"/>
      <c r="G9051" s="271"/>
    </row>
    <row r="9052" spans="1:7" ht="24" customHeight="1" x14ac:dyDescent="0.2">
      <c r="A9052" s="272" t="s">
        <v>602</v>
      </c>
      <c r="B9052" s="90" t="str">
        <f>Comitente</f>
        <v>SUBSECRETARIA DE ARQUITECTURA</v>
      </c>
      <c r="C9052" s="86"/>
      <c r="D9052" s="91"/>
      <c r="E9052" s="91"/>
      <c r="F9052" s="92"/>
      <c r="G9052" s="273"/>
    </row>
    <row r="9053" spans="1:7" ht="24" customHeight="1" x14ac:dyDescent="0.2">
      <c r="A9053" s="272" t="s">
        <v>603</v>
      </c>
      <c r="B9053" s="90">
        <f>Contratista</f>
        <v>0</v>
      </c>
      <c r="C9053" s="87"/>
      <c r="D9053" s="87"/>
      <c r="E9053" s="87"/>
      <c r="F9053" s="93"/>
      <c r="G9053" s="274"/>
    </row>
    <row r="9054" spans="1:7" ht="24" customHeight="1" x14ac:dyDescent="0.2">
      <c r="A9054" s="272" t="s">
        <v>24</v>
      </c>
      <c r="B9054" s="90" t="str">
        <f>Obra</f>
        <v>ESCUELA SECUNDARIA ULLUM</v>
      </c>
      <c r="C9054" s="87"/>
      <c r="D9054" s="87"/>
      <c r="E9054" s="87"/>
      <c r="F9054" s="93" t="s">
        <v>38</v>
      </c>
      <c r="G9054" s="275">
        <f>Fecha_Base</f>
        <v>0</v>
      </c>
    </row>
    <row r="9055" spans="1:7" ht="24" customHeight="1" x14ac:dyDescent="0.2">
      <c r="A9055" s="276" t="s">
        <v>601</v>
      </c>
      <c r="B9055" s="88" t="str">
        <f>Ubicación</f>
        <v>ULLUM - SAN JUAN</v>
      </c>
      <c r="C9055" s="88"/>
      <c r="D9055" s="94"/>
      <c r="E9055" s="95"/>
      <c r="G9055" s="277"/>
    </row>
    <row r="9056" spans="1:7" ht="24" customHeight="1" x14ac:dyDescent="0.2">
      <c r="A9056" s="276" t="s">
        <v>39</v>
      </c>
      <c r="B9056" s="97">
        <f>IFERROR(VALUE(LEFT(B9057,FIND(".",B9057)-1)),"")</f>
        <v>14</v>
      </c>
      <c r="C9056" s="89" t="str">
        <f>IFERROR(VLOOKUP(B9056,Tabla_CyP,2,FALSE),"")</f>
        <v xml:space="preserve"> INSTALACIÓN ELECTROMECANICA</v>
      </c>
      <c r="E9056" s="95"/>
      <c r="G9056" s="277"/>
    </row>
    <row r="9057" spans="1:123" ht="24" customHeight="1" x14ac:dyDescent="0.2">
      <c r="A9057" s="276" t="s">
        <v>25</v>
      </c>
      <c r="B9057" s="98" t="str">
        <f>IFERROR(VLOOKUP(COUNTIF($A$1:A9057,"ANALISIS DE PRECIOS"),Tabla_NumeroItem,2,FALSE),"")</f>
        <v>14.2.1</v>
      </c>
      <c r="C9057" s="89" t="str">
        <f>IFERROR(VLOOKUP(B9057,Tabla_CyP,2,FALSE),"")</f>
        <v>Tablero Eléctrico de Servicio Contra Incendio</v>
      </c>
      <c r="D9057" s="94"/>
      <c r="E9057" s="95"/>
      <c r="F9057" s="93" t="s">
        <v>26</v>
      </c>
      <c r="G9057" s="278" t="str">
        <f>IFERROR(VLOOKUP(B9057,Tabla_CyP,4,FALSE),"")</f>
        <v>gl</v>
      </c>
    </row>
    <row r="9058" spans="1:123" ht="24" customHeight="1" x14ac:dyDescent="0.2">
      <c r="A9058" s="276"/>
      <c r="B9058" s="88"/>
      <c r="D9058" s="94"/>
      <c r="E9058" s="95"/>
      <c r="G9058" s="277"/>
    </row>
    <row r="9059" spans="1:123" ht="24" customHeight="1" x14ac:dyDescent="0.2">
      <c r="A9059" s="331" t="s">
        <v>507</v>
      </c>
      <c r="B9059" s="332"/>
      <c r="C9059" s="333" t="s">
        <v>0</v>
      </c>
      <c r="D9059" s="333" t="s">
        <v>27</v>
      </c>
      <c r="E9059" s="335" t="s">
        <v>28</v>
      </c>
      <c r="F9059" s="337" t="s">
        <v>29</v>
      </c>
      <c r="G9059" s="337" t="s">
        <v>30</v>
      </c>
    </row>
    <row r="9060" spans="1:123" s="94" customFormat="1" ht="24" customHeight="1" x14ac:dyDescent="0.2">
      <c r="A9060" s="99" t="s">
        <v>508</v>
      </c>
      <c r="B9060" s="99" t="s">
        <v>509</v>
      </c>
      <c r="C9060" s="334"/>
      <c r="D9060" s="334"/>
      <c r="E9060" s="336"/>
      <c r="F9060" s="338"/>
      <c r="G9060" s="338"/>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
      <c r="A9061" s="279"/>
      <c r="B9061" s="100"/>
      <c r="C9061" s="138" t="s">
        <v>604</v>
      </c>
      <c r="D9061" s="101"/>
      <c r="E9061" s="102"/>
      <c r="F9061" s="103"/>
      <c r="G9061" s="280"/>
    </row>
    <row r="9062" spans="1:123" s="224" customFormat="1" ht="24" customHeight="1" x14ac:dyDescent="0.2">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
      <c r="A9076" s="282"/>
      <c r="D9076" s="94"/>
      <c r="E9076" s="95"/>
      <c r="F9076" s="268" t="s">
        <v>31</v>
      </c>
      <c r="G9076" s="283">
        <f>SUBTOTAL(9,G9062:G9075)</f>
        <v>0</v>
      </c>
    </row>
    <row r="9077" spans="1:7" ht="24" customHeight="1" x14ac:dyDescent="0.2">
      <c r="A9077" s="282"/>
      <c r="C9077" s="104" t="s">
        <v>605</v>
      </c>
      <c r="D9077" s="94"/>
      <c r="E9077" s="95"/>
      <c r="G9077" s="284"/>
    </row>
    <row r="9078" spans="1:7" s="224" customFormat="1" ht="24" customHeight="1" x14ac:dyDescent="0.2">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
      <c r="A9085" s="219" t="str">
        <f t="shared" si="2721"/>
        <v/>
      </c>
      <c r="B9085" s="217">
        <f t="shared" si="2722"/>
        <v>0</v>
      </c>
      <c r="C9085" s="218"/>
      <c r="D9085" s="219" t="str">
        <f t="shared" si="2723"/>
        <v/>
      </c>
      <c r="E9085" s="220"/>
      <c r="F9085" s="221">
        <f t="shared" si="2724"/>
        <v>0</v>
      </c>
      <c r="G9085" s="281">
        <f t="shared" si="2725"/>
        <v>0</v>
      </c>
    </row>
    <row r="9086" spans="1:7" ht="24" customHeight="1" x14ac:dyDescent="0.2">
      <c r="A9086" s="282"/>
      <c r="D9086" s="94"/>
      <c r="E9086" s="95"/>
      <c r="F9086" s="268" t="s">
        <v>32</v>
      </c>
      <c r="G9086" s="283">
        <f>SUBTOTAL(9,G9078:G9085)</f>
        <v>0</v>
      </c>
    </row>
    <row r="9087" spans="1:7" ht="24" customHeight="1" x14ac:dyDescent="0.2">
      <c r="A9087" s="282"/>
      <c r="C9087" s="104" t="s">
        <v>606</v>
      </c>
      <c r="D9087" s="94"/>
      <c r="E9087" s="95"/>
      <c r="G9087" s="284"/>
    </row>
    <row r="9088" spans="1:7" s="224" customFormat="1" ht="24" customHeight="1" x14ac:dyDescent="0.2">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
      <c r="A9097" s="285"/>
      <c r="B9097" s="94"/>
      <c r="D9097" s="94"/>
      <c r="E9097" s="95"/>
      <c r="F9097" s="268" t="s">
        <v>33</v>
      </c>
      <c r="G9097" s="283">
        <f>SUBTOTAL(9,G9088:G9096)</f>
        <v>0</v>
      </c>
    </row>
    <row r="9098" spans="1:7" ht="24" customHeight="1" x14ac:dyDescent="0.2">
      <c r="A9098" s="286"/>
      <c r="B9098" s="94"/>
      <c r="D9098" s="94"/>
      <c r="E9098" s="95"/>
      <c r="G9098" s="284"/>
    </row>
    <row r="9099" spans="1:7" ht="24" customHeight="1" x14ac:dyDescent="0.2">
      <c r="A9099" s="287" t="str">
        <f>B9057</f>
        <v>14.2.1</v>
      </c>
      <c r="B9099" s="288" t="str">
        <f>C9057</f>
        <v>Tablero Eléctrico de Servicio Contra Incendio</v>
      </c>
      <c r="C9099" s="101"/>
      <c r="D9099" s="101" t="s">
        <v>34</v>
      </c>
      <c r="E9099" s="102"/>
      <c r="F9099" s="290" t="s">
        <v>35</v>
      </c>
      <c r="G9099" s="289">
        <f>SUBTOTAL(9,G9062:G9098)</f>
        <v>0</v>
      </c>
    </row>
    <row r="9101" spans="1:7" ht="24" customHeight="1" x14ac:dyDescent="0.2">
      <c r="A9101" s="269" t="s">
        <v>37</v>
      </c>
      <c r="B9101" s="270"/>
      <c r="C9101" s="270"/>
      <c r="D9101" s="270"/>
      <c r="E9101" s="270"/>
      <c r="F9101" s="270"/>
      <c r="G9101" s="271"/>
    </row>
    <row r="9102" spans="1:7" ht="24" customHeight="1" x14ac:dyDescent="0.2">
      <c r="A9102" s="272" t="s">
        <v>602</v>
      </c>
      <c r="B9102" s="90" t="str">
        <f>Comitente</f>
        <v>SUBSECRETARIA DE ARQUITECTURA</v>
      </c>
      <c r="C9102" s="86"/>
      <c r="D9102" s="91"/>
      <c r="E9102" s="91"/>
      <c r="F9102" s="92"/>
      <c r="G9102" s="273"/>
    </row>
    <row r="9103" spans="1:7" ht="24" customHeight="1" x14ac:dyDescent="0.2">
      <c r="A9103" s="272" t="s">
        <v>603</v>
      </c>
      <c r="B9103" s="90">
        <f>Contratista</f>
        <v>0</v>
      </c>
      <c r="C9103" s="87"/>
      <c r="D9103" s="87"/>
      <c r="E9103" s="87"/>
      <c r="F9103" s="93"/>
      <c r="G9103" s="274"/>
    </row>
    <row r="9104" spans="1:7" ht="24" customHeight="1" x14ac:dyDescent="0.2">
      <c r="A9104" s="272" t="s">
        <v>24</v>
      </c>
      <c r="B9104" s="90" t="str">
        <f>Obra</f>
        <v>ESCUELA SECUNDARIA ULLUM</v>
      </c>
      <c r="C9104" s="87"/>
      <c r="D9104" s="87"/>
      <c r="E9104" s="87"/>
      <c r="F9104" s="93" t="s">
        <v>38</v>
      </c>
      <c r="G9104" s="275">
        <f>Fecha_Base</f>
        <v>0</v>
      </c>
    </row>
    <row r="9105" spans="1:123" ht="24" customHeight="1" x14ac:dyDescent="0.2">
      <c r="A9105" s="276" t="s">
        <v>601</v>
      </c>
      <c r="B9105" s="88" t="str">
        <f>Ubicación</f>
        <v>ULLUM - SAN JUAN</v>
      </c>
      <c r="C9105" s="88"/>
      <c r="D9105" s="94"/>
      <c r="E9105" s="95"/>
      <c r="G9105" s="277"/>
    </row>
    <row r="9106" spans="1:123" ht="24" customHeight="1" x14ac:dyDescent="0.2">
      <c r="A9106" s="276" t="s">
        <v>39</v>
      </c>
      <c r="B9106" s="97">
        <f>IFERROR(VALUE(LEFT(B9107,FIND(".",B9107)-1)),"")</f>
        <v>14</v>
      </c>
      <c r="C9106" s="89" t="str">
        <f>IFERROR(VLOOKUP(B9106,Tabla_CyP,2,FALSE),"")</f>
        <v xml:space="preserve"> INSTALACIÓN ELECTROMECANICA</v>
      </c>
      <c r="E9106" s="95"/>
      <c r="G9106" s="277"/>
    </row>
    <row r="9107" spans="1:123" ht="24" customHeight="1" x14ac:dyDescent="0.2">
      <c r="A9107" s="276" t="s">
        <v>25</v>
      </c>
      <c r="B9107" s="98" t="str">
        <f>IFERROR(VLOOKUP(COUNTIF($A$1:A9107,"ANALISIS DE PRECIOS"),Tabla_NumeroItem,2,FALSE),"")</f>
        <v>14.2.2</v>
      </c>
      <c r="C9107" s="89" t="str">
        <f>IFERROR(VLOOKUP(B9107,Tabla_CyP,2,FALSE),"")</f>
        <v>Grupo electrogeno para Servicio Contra Incendio</v>
      </c>
      <c r="D9107" s="94"/>
      <c r="E9107" s="95"/>
      <c r="F9107" s="93" t="s">
        <v>26</v>
      </c>
      <c r="G9107" s="278" t="str">
        <f>IFERROR(VLOOKUP(B9107,Tabla_CyP,4,FALSE),"")</f>
        <v>gl</v>
      </c>
    </row>
    <row r="9108" spans="1:123" ht="24" customHeight="1" x14ac:dyDescent="0.2">
      <c r="A9108" s="276"/>
      <c r="B9108" s="88"/>
      <c r="D9108" s="94"/>
      <c r="E9108" s="95"/>
      <c r="G9108" s="277"/>
    </row>
    <row r="9109" spans="1:123" ht="24" customHeight="1" x14ac:dyDescent="0.2">
      <c r="A9109" s="331" t="s">
        <v>507</v>
      </c>
      <c r="B9109" s="332"/>
      <c r="C9109" s="333" t="s">
        <v>0</v>
      </c>
      <c r="D9109" s="333" t="s">
        <v>27</v>
      </c>
      <c r="E9109" s="335" t="s">
        <v>28</v>
      </c>
      <c r="F9109" s="337" t="s">
        <v>29</v>
      </c>
      <c r="G9109" s="337" t="s">
        <v>30</v>
      </c>
    </row>
    <row r="9110" spans="1:123" s="94" customFormat="1" ht="24" customHeight="1" x14ac:dyDescent="0.2">
      <c r="A9110" s="99" t="s">
        <v>508</v>
      </c>
      <c r="B9110" s="99" t="s">
        <v>509</v>
      </c>
      <c r="C9110" s="334"/>
      <c r="D9110" s="334"/>
      <c r="E9110" s="336"/>
      <c r="F9110" s="338"/>
      <c r="G9110" s="338"/>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
      <c r="A9111" s="279"/>
      <c r="B9111" s="100"/>
      <c r="C9111" s="138" t="s">
        <v>604</v>
      </c>
      <c r="D9111" s="101"/>
      <c r="E9111" s="102"/>
      <c r="F9111" s="103"/>
      <c r="G9111" s="280"/>
    </row>
    <row r="9112" spans="1:123" s="224" customFormat="1" ht="24" customHeight="1" x14ac:dyDescent="0.2">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
      <c r="A9126" s="282"/>
      <c r="D9126" s="94"/>
      <c r="E9126" s="95"/>
      <c r="F9126" s="268" t="s">
        <v>31</v>
      </c>
      <c r="G9126" s="283">
        <f>SUBTOTAL(9,G9112:G9125)</f>
        <v>0</v>
      </c>
    </row>
    <row r="9127" spans="1:7" ht="24" customHeight="1" x14ac:dyDescent="0.2">
      <c r="A9127" s="282"/>
      <c r="C9127" s="104" t="s">
        <v>605</v>
      </c>
      <c r="D9127" s="94"/>
      <c r="E9127" s="95"/>
      <c r="G9127" s="284"/>
    </row>
    <row r="9128" spans="1:7" s="224" customFormat="1" ht="24" customHeight="1" x14ac:dyDescent="0.2">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
      <c r="A9135" s="219" t="str">
        <f t="shared" si="2736"/>
        <v/>
      </c>
      <c r="B9135" s="217">
        <f t="shared" si="2737"/>
        <v>0</v>
      </c>
      <c r="C9135" s="218"/>
      <c r="D9135" s="219" t="str">
        <f t="shared" si="2738"/>
        <v/>
      </c>
      <c r="E9135" s="220"/>
      <c r="F9135" s="221">
        <f t="shared" si="2739"/>
        <v>0</v>
      </c>
      <c r="G9135" s="281">
        <f t="shared" si="2740"/>
        <v>0</v>
      </c>
    </row>
    <row r="9136" spans="1:7" ht="24" customHeight="1" x14ac:dyDescent="0.2">
      <c r="A9136" s="282"/>
      <c r="D9136" s="94"/>
      <c r="E9136" s="95"/>
      <c r="F9136" s="268" t="s">
        <v>32</v>
      </c>
      <c r="G9136" s="283">
        <f>SUBTOTAL(9,G9128:G9135)</f>
        <v>0</v>
      </c>
    </row>
    <row r="9137" spans="1:7" ht="24" customHeight="1" x14ac:dyDescent="0.2">
      <c r="A9137" s="282"/>
      <c r="C9137" s="104" t="s">
        <v>606</v>
      </c>
      <c r="D9137" s="94"/>
      <c r="E9137" s="95"/>
      <c r="G9137" s="284"/>
    </row>
    <row r="9138" spans="1:7" s="224" customFormat="1" ht="24" customHeight="1" x14ac:dyDescent="0.2">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
      <c r="A9147" s="285"/>
      <c r="B9147" s="94"/>
      <c r="D9147" s="94"/>
      <c r="E9147" s="95"/>
      <c r="F9147" s="268" t="s">
        <v>33</v>
      </c>
      <c r="G9147" s="283">
        <f>SUBTOTAL(9,G9138:G9146)</f>
        <v>0</v>
      </c>
    </row>
    <row r="9148" spans="1:7" ht="24" customHeight="1" x14ac:dyDescent="0.2">
      <c r="A9148" s="286"/>
      <c r="B9148" s="94"/>
      <c r="D9148" s="94"/>
      <c r="E9148" s="95"/>
      <c r="G9148" s="284"/>
    </row>
    <row r="9149" spans="1:7" ht="24" customHeight="1" x14ac:dyDescent="0.2">
      <c r="A9149" s="287" t="str">
        <f>B9107</f>
        <v>14.2.2</v>
      </c>
      <c r="B9149" s="288" t="str">
        <f>C9107</f>
        <v>Grupo electrogeno para Servicio Contra Incendio</v>
      </c>
      <c r="C9149" s="101"/>
      <c r="D9149" s="101" t="s">
        <v>34</v>
      </c>
      <c r="E9149" s="102"/>
      <c r="F9149" s="290" t="s">
        <v>35</v>
      </c>
      <c r="G9149" s="289">
        <f>SUBTOTAL(9,G9112:G9148)</f>
        <v>0</v>
      </c>
    </row>
    <row r="9151" spans="1:7" ht="24" customHeight="1" x14ac:dyDescent="0.2">
      <c r="A9151" s="269" t="s">
        <v>37</v>
      </c>
      <c r="B9151" s="270"/>
      <c r="C9151" s="270"/>
      <c r="D9151" s="270"/>
      <c r="E9151" s="270"/>
      <c r="F9151" s="270"/>
      <c r="G9151" s="271"/>
    </row>
    <row r="9152" spans="1:7" ht="24" customHeight="1" x14ac:dyDescent="0.2">
      <c r="A9152" s="272" t="s">
        <v>602</v>
      </c>
      <c r="B9152" s="90" t="str">
        <f>Comitente</f>
        <v>SUBSECRETARIA DE ARQUITECTURA</v>
      </c>
      <c r="C9152" s="86"/>
      <c r="D9152" s="91"/>
      <c r="E9152" s="91"/>
      <c r="F9152" s="92"/>
      <c r="G9152" s="273"/>
    </row>
    <row r="9153" spans="1:123" ht="24" customHeight="1" x14ac:dyDescent="0.2">
      <c r="A9153" s="272" t="s">
        <v>603</v>
      </c>
      <c r="B9153" s="90">
        <f>Contratista</f>
        <v>0</v>
      </c>
      <c r="C9153" s="87"/>
      <c r="D9153" s="87"/>
      <c r="E9153" s="87"/>
      <c r="F9153" s="93"/>
      <c r="G9153" s="274"/>
    </row>
    <row r="9154" spans="1:123" ht="24" customHeight="1" x14ac:dyDescent="0.2">
      <c r="A9154" s="272" t="s">
        <v>24</v>
      </c>
      <c r="B9154" s="90" t="str">
        <f>Obra</f>
        <v>ESCUELA SECUNDARIA ULLUM</v>
      </c>
      <c r="C9154" s="87"/>
      <c r="D9154" s="87"/>
      <c r="E9154" s="87"/>
      <c r="F9154" s="93" t="s">
        <v>38</v>
      </c>
      <c r="G9154" s="275">
        <f>Fecha_Base</f>
        <v>0</v>
      </c>
    </row>
    <row r="9155" spans="1:123" ht="24" customHeight="1" x14ac:dyDescent="0.2">
      <c r="A9155" s="276" t="s">
        <v>601</v>
      </c>
      <c r="B9155" s="88" t="str">
        <f>Ubicación</f>
        <v>ULLUM - SAN JUAN</v>
      </c>
      <c r="C9155" s="88"/>
      <c r="D9155" s="94"/>
      <c r="E9155" s="95"/>
      <c r="G9155" s="277"/>
    </row>
    <row r="9156" spans="1:123" ht="24" customHeight="1" x14ac:dyDescent="0.2">
      <c r="A9156" s="276" t="s">
        <v>39</v>
      </c>
      <c r="B9156" s="97">
        <f>IFERROR(VALUE(LEFT(B9157,FIND(".",B9157)-1)),"")</f>
        <v>14</v>
      </c>
      <c r="C9156" s="89" t="str">
        <f>IFERROR(VLOOKUP(B9156,Tabla_CyP,2,FALSE),"")</f>
        <v xml:space="preserve"> INSTALACIÓN ELECTROMECANICA</v>
      </c>
      <c r="E9156" s="95"/>
      <c r="G9156" s="277"/>
    </row>
    <row r="9157" spans="1:123" ht="24" customHeight="1" x14ac:dyDescent="0.2">
      <c r="A9157" s="276" t="s">
        <v>25</v>
      </c>
      <c r="B9157" s="98" t="str">
        <f>IFERROR(VLOOKUP(COUNTIF($A$1:A9157,"ANALISIS DE PRECIOS"),Tabla_NumeroItem,2,FALSE),"")</f>
        <v>14.2.3</v>
      </c>
      <c r="C9157" s="89" t="str">
        <f>IFERROR(VLOOKUP(B9157,Tabla_CyP,2,FALSE),"")</f>
        <v>Equipo de Bombeo para servicio contra incendios</v>
      </c>
      <c r="D9157" s="94"/>
      <c r="E9157" s="95"/>
      <c r="F9157" s="93" t="s">
        <v>26</v>
      </c>
      <c r="G9157" s="278" t="str">
        <f>IFERROR(VLOOKUP(B9157,Tabla_CyP,4,FALSE),"")</f>
        <v>gl</v>
      </c>
    </row>
    <row r="9158" spans="1:123" ht="24" customHeight="1" x14ac:dyDescent="0.2">
      <c r="A9158" s="276"/>
      <c r="B9158" s="88"/>
      <c r="D9158" s="94"/>
      <c r="E9158" s="95"/>
      <c r="G9158" s="277"/>
    </row>
    <row r="9159" spans="1:123" ht="24" customHeight="1" x14ac:dyDescent="0.2">
      <c r="A9159" s="331" t="s">
        <v>507</v>
      </c>
      <c r="B9159" s="332"/>
      <c r="C9159" s="333" t="s">
        <v>0</v>
      </c>
      <c r="D9159" s="333" t="s">
        <v>27</v>
      </c>
      <c r="E9159" s="335" t="s">
        <v>28</v>
      </c>
      <c r="F9159" s="337" t="s">
        <v>29</v>
      </c>
      <c r="G9159" s="337" t="s">
        <v>30</v>
      </c>
    </row>
    <row r="9160" spans="1:123" s="94" customFormat="1" ht="24" customHeight="1" x14ac:dyDescent="0.2">
      <c r="A9160" s="99" t="s">
        <v>508</v>
      </c>
      <c r="B9160" s="99" t="s">
        <v>509</v>
      </c>
      <c r="C9160" s="334"/>
      <c r="D9160" s="334"/>
      <c r="E9160" s="336"/>
      <c r="F9160" s="338"/>
      <c r="G9160" s="338"/>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
      <c r="A9161" s="279"/>
      <c r="B9161" s="100"/>
      <c r="C9161" s="138" t="s">
        <v>604</v>
      </c>
      <c r="D9161" s="101"/>
      <c r="E9161" s="102"/>
      <c r="F9161" s="103"/>
      <c r="G9161" s="280"/>
    </row>
    <row r="9162" spans="1:123" s="224" customFormat="1" ht="24" customHeight="1" x14ac:dyDescent="0.2">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
      <c r="A9176" s="282"/>
      <c r="D9176" s="94"/>
      <c r="E9176" s="95"/>
      <c r="F9176" s="268" t="s">
        <v>31</v>
      </c>
      <c r="G9176" s="283">
        <f>SUBTOTAL(9,G9162:G9175)</f>
        <v>0</v>
      </c>
    </row>
    <row r="9177" spans="1:7" ht="24" customHeight="1" x14ac:dyDescent="0.2">
      <c r="A9177" s="282"/>
      <c r="C9177" s="104" t="s">
        <v>605</v>
      </c>
      <c r="D9177" s="94"/>
      <c r="E9177" s="95"/>
      <c r="G9177" s="284"/>
    </row>
    <row r="9178" spans="1:7" s="224" customFormat="1" ht="24" customHeight="1" x14ac:dyDescent="0.2">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
      <c r="A9185" s="219" t="str">
        <f t="shared" si="2751"/>
        <v/>
      </c>
      <c r="B9185" s="217">
        <f t="shared" si="2752"/>
        <v>0</v>
      </c>
      <c r="C9185" s="218"/>
      <c r="D9185" s="219" t="str">
        <f t="shared" si="2753"/>
        <v/>
      </c>
      <c r="E9185" s="220"/>
      <c r="F9185" s="221">
        <f t="shared" si="2754"/>
        <v>0</v>
      </c>
      <c r="G9185" s="281">
        <f t="shared" si="2755"/>
        <v>0</v>
      </c>
    </row>
    <row r="9186" spans="1:7" ht="24" customHeight="1" x14ac:dyDescent="0.2">
      <c r="A9186" s="282"/>
      <c r="D9186" s="94"/>
      <c r="E9186" s="95"/>
      <c r="F9186" s="268" t="s">
        <v>32</v>
      </c>
      <c r="G9186" s="283">
        <f>SUBTOTAL(9,G9178:G9185)</f>
        <v>0</v>
      </c>
    </row>
    <row r="9187" spans="1:7" ht="24" customHeight="1" x14ac:dyDescent="0.2">
      <c r="A9187" s="282"/>
      <c r="C9187" s="104" t="s">
        <v>606</v>
      </c>
      <c r="D9187" s="94"/>
      <c r="E9187" s="95"/>
      <c r="G9187" s="284"/>
    </row>
    <row r="9188" spans="1:7" s="224" customFormat="1" ht="24" customHeight="1" x14ac:dyDescent="0.2">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
      <c r="A9197" s="285"/>
      <c r="B9197" s="94"/>
      <c r="D9197" s="94"/>
      <c r="E9197" s="95"/>
      <c r="F9197" s="268" t="s">
        <v>33</v>
      </c>
      <c r="G9197" s="283">
        <f>SUBTOTAL(9,G9188:G9196)</f>
        <v>0</v>
      </c>
    </row>
    <row r="9198" spans="1:7" ht="24" customHeight="1" x14ac:dyDescent="0.2">
      <c r="A9198" s="286"/>
      <c r="B9198" s="94"/>
      <c r="D9198" s="94"/>
      <c r="E9198" s="95"/>
      <c r="G9198" s="284"/>
    </row>
    <row r="9199" spans="1:7" ht="24" customHeight="1" x14ac:dyDescent="0.2">
      <c r="A9199" s="287" t="str">
        <f>B9157</f>
        <v>14.2.3</v>
      </c>
      <c r="B9199" s="288" t="str">
        <f>C9157</f>
        <v>Equipo de Bombeo para servicio contra incendios</v>
      </c>
      <c r="C9199" s="101"/>
      <c r="D9199" s="101" t="s">
        <v>34</v>
      </c>
      <c r="E9199" s="102"/>
      <c r="F9199" s="290" t="s">
        <v>35</v>
      </c>
      <c r="G9199" s="289">
        <f>SUBTOTAL(9,G9162:G9198)</f>
        <v>0</v>
      </c>
    </row>
    <row r="9201" spans="1:123" ht="24" customHeight="1" x14ac:dyDescent="0.2">
      <c r="A9201" s="269" t="s">
        <v>37</v>
      </c>
      <c r="B9201" s="270"/>
      <c r="C9201" s="270"/>
      <c r="D9201" s="270"/>
      <c r="E9201" s="270"/>
      <c r="F9201" s="270"/>
      <c r="G9201" s="271"/>
    </row>
    <row r="9202" spans="1:123" ht="24" customHeight="1" x14ac:dyDescent="0.2">
      <c r="A9202" s="272" t="s">
        <v>602</v>
      </c>
      <c r="B9202" s="90" t="str">
        <f>Comitente</f>
        <v>SUBSECRETARIA DE ARQUITECTURA</v>
      </c>
      <c r="C9202" s="86"/>
      <c r="D9202" s="91"/>
      <c r="E9202" s="91"/>
      <c r="F9202" s="92"/>
      <c r="G9202" s="273"/>
    </row>
    <row r="9203" spans="1:123" ht="24" customHeight="1" x14ac:dyDescent="0.2">
      <c r="A9203" s="272" t="s">
        <v>603</v>
      </c>
      <c r="B9203" s="90">
        <f>Contratista</f>
        <v>0</v>
      </c>
      <c r="C9203" s="87"/>
      <c r="D9203" s="87"/>
      <c r="E9203" s="87"/>
      <c r="F9203" s="93"/>
      <c r="G9203" s="274"/>
    </row>
    <row r="9204" spans="1:123" ht="24" customHeight="1" x14ac:dyDescent="0.2">
      <c r="A9204" s="272" t="s">
        <v>24</v>
      </c>
      <c r="B9204" s="90" t="str">
        <f>Obra</f>
        <v>ESCUELA SECUNDARIA ULLUM</v>
      </c>
      <c r="C9204" s="87"/>
      <c r="D9204" s="87"/>
      <c r="E9204" s="87"/>
      <c r="F9204" s="93" t="s">
        <v>38</v>
      </c>
      <c r="G9204" s="275">
        <f>Fecha_Base</f>
        <v>0</v>
      </c>
    </row>
    <row r="9205" spans="1:123" ht="24" customHeight="1" x14ac:dyDescent="0.2">
      <c r="A9205" s="276" t="s">
        <v>601</v>
      </c>
      <c r="B9205" s="88" t="str">
        <f>Ubicación</f>
        <v>ULLUM - SAN JUAN</v>
      </c>
      <c r="C9205" s="88"/>
      <c r="D9205" s="94"/>
      <c r="E9205" s="95"/>
      <c r="G9205" s="277"/>
    </row>
    <row r="9206" spans="1:123" ht="24" customHeight="1" x14ac:dyDescent="0.2">
      <c r="A9206" s="276" t="s">
        <v>39</v>
      </c>
      <c r="B9206" s="97">
        <f>IFERROR(VALUE(LEFT(B9207,FIND(".",B9207)-1)),"")</f>
        <v>16</v>
      </c>
      <c r="C9206" s="89" t="str">
        <f>IFERROR(VLOOKUP(B9206,Tabla_CyP,2,FALSE),"")</f>
        <v xml:space="preserve"> INSTALACIÓN DE AIRE ACONDICIONADO</v>
      </c>
      <c r="E9206" s="95"/>
      <c r="G9206" s="277"/>
    </row>
    <row r="9207" spans="1:123" ht="24" customHeight="1" x14ac:dyDescent="0.2">
      <c r="A9207" s="276" t="s">
        <v>25</v>
      </c>
      <c r="B9207" s="98" t="str">
        <f>IFERROR(VLOOKUP(COUNTIF($A$1:A9207,"ANALISIS DE PRECIOS"),Tabla_NumeroItem,2,FALSE),"")</f>
        <v>16.1.1</v>
      </c>
      <c r="C9207" s="89" t="str">
        <f>IFERROR(VLOOKUP(B9207,Tabla_CyP,2,FALSE),"")</f>
        <v>Equipos de Aire Acondicionado 8000 fr</v>
      </c>
      <c r="D9207" s="94"/>
      <c r="E9207" s="95"/>
      <c r="F9207" s="93" t="s">
        <v>26</v>
      </c>
      <c r="G9207" s="278" t="str">
        <f>IFERROR(VLOOKUP(B9207,Tabla_CyP,4,FALSE),"")</f>
        <v>Un</v>
      </c>
    </row>
    <row r="9208" spans="1:123" ht="24" customHeight="1" x14ac:dyDescent="0.2">
      <c r="A9208" s="276"/>
      <c r="B9208" s="88"/>
      <c r="D9208" s="94"/>
      <c r="E9208" s="95"/>
      <c r="G9208" s="277"/>
    </row>
    <row r="9209" spans="1:123" ht="24" customHeight="1" x14ac:dyDescent="0.2">
      <c r="A9209" s="331" t="s">
        <v>507</v>
      </c>
      <c r="B9209" s="332"/>
      <c r="C9209" s="333" t="s">
        <v>0</v>
      </c>
      <c r="D9209" s="333" t="s">
        <v>27</v>
      </c>
      <c r="E9209" s="335" t="s">
        <v>28</v>
      </c>
      <c r="F9209" s="337" t="s">
        <v>29</v>
      </c>
      <c r="G9209" s="337" t="s">
        <v>30</v>
      </c>
    </row>
    <row r="9210" spans="1:123" s="94" customFormat="1" ht="24" customHeight="1" x14ac:dyDescent="0.2">
      <c r="A9210" s="99" t="s">
        <v>508</v>
      </c>
      <c r="B9210" s="99" t="s">
        <v>509</v>
      </c>
      <c r="C9210" s="334"/>
      <c r="D9210" s="334"/>
      <c r="E9210" s="336"/>
      <c r="F9210" s="338"/>
      <c r="G9210" s="338"/>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
      <c r="A9211" s="279"/>
      <c r="B9211" s="100"/>
      <c r="C9211" s="138" t="s">
        <v>604</v>
      </c>
      <c r="D9211" s="101"/>
      <c r="E9211" s="102"/>
      <c r="F9211" s="103"/>
      <c r="G9211" s="280"/>
    </row>
    <row r="9212" spans="1:123" s="224" customFormat="1" ht="24" customHeight="1" x14ac:dyDescent="0.2">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
      <c r="A9226" s="282"/>
      <c r="D9226" s="94"/>
      <c r="E9226" s="95"/>
      <c r="F9226" s="268" t="s">
        <v>31</v>
      </c>
      <c r="G9226" s="283">
        <f>SUBTOTAL(9,G9212:G9225)</f>
        <v>0</v>
      </c>
    </row>
    <row r="9227" spans="1:7" ht="24" customHeight="1" x14ac:dyDescent="0.2">
      <c r="A9227" s="282"/>
      <c r="C9227" s="104" t="s">
        <v>605</v>
      </c>
      <c r="D9227" s="94"/>
      <c r="E9227" s="95"/>
      <c r="G9227" s="284"/>
    </row>
    <row r="9228" spans="1:7" s="224" customFormat="1" ht="24" customHeight="1" x14ac:dyDescent="0.2">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
      <c r="A9235" s="219" t="str">
        <f t="shared" si="2766"/>
        <v/>
      </c>
      <c r="B9235" s="217">
        <f t="shared" si="2767"/>
        <v>0</v>
      </c>
      <c r="C9235" s="218"/>
      <c r="D9235" s="219" t="str">
        <f t="shared" si="2768"/>
        <v/>
      </c>
      <c r="E9235" s="220"/>
      <c r="F9235" s="221">
        <f t="shared" si="2769"/>
        <v>0</v>
      </c>
      <c r="G9235" s="281">
        <f t="shared" si="2770"/>
        <v>0</v>
      </c>
    </row>
    <row r="9236" spans="1:7" ht="24" customHeight="1" x14ac:dyDescent="0.2">
      <c r="A9236" s="282"/>
      <c r="D9236" s="94"/>
      <c r="E9236" s="95"/>
      <c r="F9236" s="268" t="s">
        <v>32</v>
      </c>
      <c r="G9236" s="283">
        <f>SUBTOTAL(9,G9228:G9235)</f>
        <v>0</v>
      </c>
    </row>
    <row r="9237" spans="1:7" ht="24" customHeight="1" x14ac:dyDescent="0.2">
      <c r="A9237" s="282"/>
      <c r="C9237" s="104" t="s">
        <v>606</v>
      </c>
      <c r="D9237" s="94"/>
      <c r="E9237" s="95"/>
      <c r="G9237" s="284"/>
    </row>
    <row r="9238" spans="1:7" s="224" customFormat="1" ht="24" customHeight="1" x14ac:dyDescent="0.2">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
      <c r="A9247" s="285"/>
      <c r="B9247" s="94"/>
      <c r="D9247" s="94"/>
      <c r="E9247" s="95"/>
      <c r="F9247" s="268" t="s">
        <v>33</v>
      </c>
      <c r="G9247" s="283">
        <f>SUBTOTAL(9,G9238:G9246)</f>
        <v>0</v>
      </c>
    </row>
    <row r="9248" spans="1:7" ht="24" customHeight="1" x14ac:dyDescent="0.2">
      <c r="A9248" s="286"/>
      <c r="B9248" s="94"/>
      <c r="D9248" s="94"/>
      <c r="E9248" s="95"/>
      <c r="G9248" s="284"/>
    </row>
    <row r="9249" spans="1:123" ht="24" customHeight="1" x14ac:dyDescent="0.2">
      <c r="A9249" s="287" t="str">
        <f>B9207</f>
        <v>16.1.1</v>
      </c>
      <c r="B9249" s="288" t="str">
        <f>C9207</f>
        <v>Equipos de Aire Acondicionado 8000 fr</v>
      </c>
      <c r="C9249" s="101"/>
      <c r="D9249" s="101" t="s">
        <v>34</v>
      </c>
      <c r="E9249" s="102"/>
      <c r="F9249" s="290" t="s">
        <v>35</v>
      </c>
      <c r="G9249" s="289">
        <f>SUBTOTAL(9,G9212:G9248)</f>
        <v>0</v>
      </c>
    </row>
    <row r="9251" spans="1:123" ht="24" customHeight="1" x14ac:dyDescent="0.2">
      <c r="A9251" s="269" t="s">
        <v>37</v>
      </c>
      <c r="B9251" s="270"/>
      <c r="C9251" s="270"/>
      <c r="D9251" s="270"/>
      <c r="E9251" s="270"/>
      <c r="F9251" s="270"/>
      <c r="G9251" s="271"/>
    </row>
    <row r="9252" spans="1:123" ht="24" customHeight="1" x14ac:dyDescent="0.2">
      <c r="A9252" s="272" t="s">
        <v>602</v>
      </c>
      <c r="B9252" s="90" t="str">
        <f>Comitente</f>
        <v>SUBSECRETARIA DE ARQUITECTURA</v>
      </c>
      <c r="C9252" s="86"/>
      <c r="D9252" s="91"/>
      <c r="E9252" s="91"/>
      <c r="F9252" s="92"/>
      <c r="G9252" s="273"/>
    </row>
    <row r="9253" spans="1:123" ht="24" customHeight="1" x14ac:dyDescent="0.2">
      <c r="A9253" s="272" t="s">
        <v>603</v>
      </c>
      <c r="B9253" s="90">
        <f>Contratista</f>
        <v>0</v>
      </c>
      <c r="C9253" s="87"/>
      <c r="D9253" s="87"/>
      <c r="E9253" s="87"/>
      <c r="F9253" s="93"/>
      <c r="G9253" s="274"/>
    </row>
    <row r="9254" spans="1:123" ht="24" customHeight="1" x14ac:dyDescent="0.2">
      <c r="A9254" s="272" t="s">
        <v>24</v>
      </c>
      <c r="B9254" s="90" t="str">
        <f>Obra</f>
        <v>ESCUELA SECUNDARIA ULLUM</v>
      </c>
      <c r="C9254" s="87"/>
      <c r="D9254" s="87"/>
      <c r="E9254" s="87"/>
      <c r="F9254" s="93" t="s">
        <v>38</v>
      </c>
      <c r="G9254" s="275">
        <f>Fecha_Base</f>
        <v>0</v>
      </c>
    </row>
    <row r="9255" spans="1:123" ht="24" customHeight="1" x14ac:dyDescent="0.2">
      <c r="A9255" s="276" t="s">
        <v>601</v>
      </c>
      <c r="B9255" s="88" t="str">
        <f>Ubicación</f>
        <v>ULLUM - SAN JUAN</v>
      </c>
      <c r="C9255" s="88"/>
      <c r="D9255" s="94"/>
      <c r="E9255" s="95"/>
      <c r="G9255" s="277"/>
    </row>
    <row r="9256" spans="1:123" ht="24" customHeight="1" x14ac:dyDescent="0.2">
      <c r="A9256" s="276" t="s">
        <v>39</v>
      </c>
      <c r="B9256" s="97">
        <f>IFERROR(VALUE(LEFT(B9257,FIND(".",B9257)-1)),"")</f>
        <v>16</v>
      </c>
      <c r="C9256" s="89" t="str">
        <f>IFERROR(VLOOKUP(B9256,Tabla_CyP,2,FALSE),"")</f>
        <v xml:space="preserve"> INSTALACIÓN DE AIRE ACONDICIONADO</v>
      </c>
      <c r="E9256" s="95"/>
      <c r="G9256" s="277"/>
    </row>
    <row r="9257" spans="1:123" ht="24" customHeight="1" x14ac:dyDescent="0.2">
      <c r="A9257" s="276" t="s">
        <v>25</v>
      </c>
      <c r="B9257" s="98" t="str">
        <f>IFERROR(VLOOKUP(COUNTIF($A$1:A9257,"ANALISIS DE PRECIOS"),Tabla_NumeroItem,2,FALSE),"")</f>
        <v>16.1.2</v>
      </c>
      <c r="C9257" s="89" t="str">
        <f>IFERROR(VLOOKUP(B9257,Tabla_CyP,2,FALSE),"")</f>
        <v>Equipos de Aire Acondicionado 4500 fr</v>
      </c>
      <c r="D9257" s="94"/>
      <c r="E9257" s="95"/>
      <c r="F9257" s="93" t="s">
        <v>26</v>
      </c>
      <c r="G9257" s="278" t="str">
        <f>IFERROR(VLOOKUP(B9257,Tabla_CyP,4,FALSE),"")</f>
        <v>Un</v>
      </c>
    </row>
    <row r="9258" spans="1:123" ht="24" customHeight="1" x14ac:dyDescent="0.2">
      <c r="A9258" s="276"/>
      <c r="B9258" s="88"/>
      <c r="D9258" s="94"/>
      <c r="E9258" s="95"/>
      <c r="G9258" s="277"/>
    </row>
    <row r="9259" spans="1:123" ht="24" customHeight="1" x14ac:dyDescent="0.2">
      <c r="A9259" s="331" t="s">
        <v>507</v>
      </c>
      <c r="B9259" s="332"/>
      <c r="C9259" s="333" t="s">
        <v>0</v>
      </c>
      <c r="D9259" s="333" t="s">
        <v>27</v>
      </c>
      <c r="E9259" s="335" t="s">
        <v>28</v>
      </c>
      <c r="F9259" s="337" t="s">
        <v>29</v>
      </c>
      <c r="G9259" s="337" t="s">
        <v>30</v>
      </c>
    </row>
    <row r="9260" spans="1:123" s="94" customFormat="1" ht="24" customHeight="1" x14ac:dyDescent="0.2">
      <c r="A9260" s="99" t="s">
        <v>508</v>
      </c>
      <c r="B9260" s="99" t="s">
        <v>509</v>
      </c>
      <c r="C9260" s="334"/>
      <c r="D9260" s="334"/>
      <c r="E9260" s="336"/>
      <c r="F9260" s="338"/>
      <c r="G9260" s="338"/>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
      <c r="A9261" s="279"/>
      <c r="B9261" s="100"/>
      <c r="C9261" s="138" t="s">
        <v>604</v>
      </c>
      <c r="D9261" s="101"/>
      <c r="E9261" s="102"/>
      <c r="F9261" s="103"/>
      <c r="G9261" s="280"/>
    </row>
    <row r="9262" spans="1:123" s="224" customFormat="1" ht="24" customHeight="1" x14ac:dyDescent="0.2">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
      <c r="A9276" s="282"/>
      <c r="D9276" s="94"/>
      <c r="E9276" s="95"/>
      <c r="F9276" s="268" t="s">
        <v>31</v>
      </c>
      <c r="G9276" s="283">
        <f>SUBTOTAL(9,G9262:G9275)</f>
        <v>0</v>
      </c>
    </row>
    <row r="9277" spans="1:7" ht="24" customHeight="1" x14ac:dyDescent="0.2">
      <c r="A9277" s="282"/>
      <c r="C9277" s="104" t="s">
        <v>605</v>
      </c>
      <c r="D9277" s="94"/>
      <c r="E9277" s="95"/>
      <c r="G9277" s="284"/>
    </row>
    <row r="9278" spans="1:7" s="224" customFormat="1" ht="24" customHeight="1" x14ac:dyDescent="0.2">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
      <c r="A9285" s="219" t="str">
        <f t="shared" si="2781"/>
        <v/>
      </c>
      <c r="B9285" s="217">
        <f t="shared" si="2782"/>
        <v>0</v>
      </c>
      <c r="C9285" s="218"/>
      <c r="D9285" s="219" t="str">
        <f t="shared" si="2783"/>
        <v/>
      </c>
      <c r="E9285" s="220"/>
      <c r="F9285" s="221">
        <f t="shared" si="2784"/>
        <v>0</v>
      </c>
      <c r="G9285" s="281">
        <f t="shared" si="2785"/>
        <v>0</v>
      </c>
    </row>
    <row r="9286" spans="1:7" ht="24" customHeight="1" x14ac:dyDescent="0.2">
      <c r="A9286" s="282"/>
      <c r="D9286" s="94"/>
      <c r="E9286" s="95"/>
      <c r="F9286" s="268" t="s">
        <v>32</v>
      </c>
      <c r="G9286" s="283">
        <f>SUBTOTAL(9,G9278:G9285)</f>
        <v>0</v>
      </c>
    </row>
    <row r="9287" spans="1:7" ht="24" customHeight="1" x14ac:dyDescent="0.2">
      <c r="A9287" s="282"/>
      <c r="C9287" s="104" t="s">
        <v>606</v>
      </c>
      <c r="D9287" s="94"/>
      <c r="E9287" s="95"/>
      <c r="G9287" s="284"/>
    </row>
    <row r="9288" spans="1:7" s="224" customFormat="1" ht="24" customHeight="1" x14ac:dyDescent="0.2">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
      <c r="A9297" s="285"/>
      <c r="B9297" s="94"/>
      <c r="D9297" s="94"/>
      <c r="E9297" s="95"/>
      <c r="F9297" s="268" t="s">
        <v>33</v>
      </c>
      <c r="G9297" s="283">
        <f>SUBTOTAL(9,G9288:G9296)</f>
        <v>0</v>
      </c>
    </row>
    <row r="9298" spans="1:123" ht="24" customHeight="1" x14ac:dyDescent="0.2">
      <c r="A9298" s="286"/>
      <c r="B9298" s="94"/>
      <c r="D9298" s="94"/>
      <c r="E9298" s="95"/>
      <c r="G9298" s="284"/>
    </row>
    <row r="9299" spans="1:123" ht="24" customHeight="1" x14ac:dyDescent="0.2">
      <c r="A9299" s="287" t="str">
        <f>B9257</f>
        <v>16.1.2</v>
      </c>
      <c r="B9299" s="288" t="str">
        <f>C9257</f>
        <v>Equipos de Aire Acondicionado 4500 fr</v>
      </c>
      <c r="C9299" s="101"/>
      <c r="D9299" s="101" t="s">
        <v>34</v>
      </c>
      <c r="E9299" s="102"/>
      <c r="F9299" s="290" t="s">
        <v>35</v>
      </c>
      <c r="G9299" s="289">
        <f>SUBTOTAL(9,G9262:G9298)</f>
        <v>0</v>
      </c>
    </row>
    <row r="9301" spans="1:123" ht="24" customHeight="1" x14ac:dyDescent="0.2">
      <c r="A9301" s="269" t="s">
        <v>37</v>
      </c>
      <c r="B9301" s="270"/>
      <c r="C9301" s="270"/>
      <c r="D9301" s="270"/>
      <c r="E9301" s="270"/>
      <c r="F9301" s="270"/>
      <c r="G9301" s="271"/>
    </row>
    <row r="9302" spans="1:123" ht="24" customHeight="1" x14ac:dyDescent="0.2">
      <c r="A9302" s="272" t="s">
        <v>602</v>
      </c>
      <c r="B9302" s="90" t="str">
        <f>Comitente</f>
        <v>SUBSECRETARIA DE ARQUITECTURA</v>
      </c>
      <c r="C9302" s="86"/>
      <c r="D9302" s="91"/>
      <c r="E9302" s="91"/>
      <c r="F9302" s="92"/>
      <c r="G9302" s="273"/>
    </row>
    <row r="9303" spans="1:123" ht="24" customHeight="1" x14ac:dyDescent="0.2">
      <c r="A9303" s="272" t="s">
        <v>603</v>
      </c>
      <c r="B9303" s="90">
        <f>Contratista</f>
        <v>0</v>
      </c>
      <c r="C9303" s="87"/>
      <c r="D9303" s="87"/>
      <c r="E9303" s="87"/>
      <c r="F9303" s="93"/>
      <c r="G9303" s="274"/>
    </row>
    <row r="9304" spans="1:123" ht="24" customHeight="1" x14ac:dyDescent="0.2">
      <c r="A9304" s="272" t="s">
        <v>24</v>
      </c>
      <c r="B9304" s="90" t="str">
        <f>Obra</f>
        <v>ESCUELA SECUNDARIA ULLUM</v>
      </c>
      <c r="C9304" s="87"/>
      <c r="D9304" s="87"/>
      <c r="E9304" s="87"/>
      <c r="F9304" s="93" t="s">
        <v>38</v>
      </c>
      <c r="G9304" s="275">
        <f>Fecha_Base</f>
        <v>0</v>
      </c>
    </row>
    <row r="9305" spans="1:123" ht="24" customHeight="1" x14ac:dyDescent="0.2">
      <c r="A9305" s="276" t="s">
        <v>601</v>
      </c>
      <c r="B9305" s="88" t="str">
        <f>Ubicación</f>
        <v>ULLUM - SAN JUAN</v>
      </c>
      <c r="C9305" s="88"/>
      <c r="D9305" s="94"/>
      <c r="E9305" s="95"/>
      <c r="G9305" s="277"/>
    </row>
    <row r="9306" spans="1:123" ht="24" customHeight="1" x14ac:dyDescent="0.2">
      <c r="A9306" s="276" t="s">
        <v>39</v>
      </c>
      <c r="B9306" s="97">
        <f>IFERROR(VALUE(LEFT(B9307,FIND(".",B9307)-1)),"")</f>
        <v>16</v>
      </c>
      <c r="C9306" s="89" t="str">
        <f>IFERROR(VLOOKUP(B9306,Tabla_CyP,2,FALSE),"")</f>
        <v xml:space="preserve"> INSTALACIÓN DE AIRE ACONDICIONADO</v>
      </c>
      <c r="E9306" s="95"/>
      <c r="G9306" s="277"/>
    </row>
    <row r="9307" spans="1:123" ht="24" customHeight="1" x14ac:dyDescent="0.2">
      <c r="A9307" s="276" t="s">
        <v>25</v>
      </c>
      <c r="B9307" s="98" t="str">
        <f>IFERROR(VLOOKUP(COUNTIF($A$1:A9307,"ANALISIS DE PRECIOS"),Tabla_NumeroItem,2,FALSE),"")</f>
        <v>16.1.3</v>
      </c>
      <c r="C9307" s="89" t="str">
        <f>IFERROR(VLOOKUP(B9307,Tabla_CyP,2,FALSE),"")</f>
        <v>Accesorios</v>
      </c>
      <c r="D9307" s="94"/>
      <c r="E9307" s="95"/>
      <c r="F9307" s="93" t="s">
        <v>26</v>
      </c>
      <c r="G9307" s="278" t="str">
        <f>IFERROR(VLOOKUP(B9307,Tabla_CyP,4,FALSE),"")</f>
        <v>Un</v>
      </c>
    </row>
    <row r="9308" spans="1:123" ht="24" customHeight="1" x14ac:dyDescent="0.2">
      <c r="A9308" s="276"/>
      <c r="B9308" s="88"/>
      <c r="D9308" s="94"/>
      <c r="E9308" s="95"/>
      <c r="G9308" s="277"/>
    </row>
    <row r="9309" spans="1:123" ht="24" customHeight="1" x14ac:dyDescent="0.2">
      <c r="A9309" s="331" t="s">
        <v>507</v>
      </c>
      <c r="B9309" s="332"/>
      <c r="C9309" s="333" t="s">
        <v>0</v>
      </c>
      <c r="D9309" s="333" t="s">
        <v>27</v>
      </c>
      <c r="E9309" s="335" t="s">
        <v>28</v>
      </c>
      <c r="F9309" s="337" t="s">
        <v>29</v>
      </c>
      <c r="G9309" s="337" t="s">
        <v>30</v>
      </c>
    </row>
    <row r="9310" spans="1:123" s="94" customFormat="1" ht="24" customHeight="1" x14ac:dyDescent="0.2">
      <c r="A9310" s="99" t="s">
        <v>508</v>
      </c>
      <c r="B9310" s="99" t="s">
        <v>509</v>
      </c>
      <c r="C9310" s="334"/>
      <c r="D9310" s="334"/>
      <c r="E9310" s="336"/>
      <c r="F9310" s="338"/>
      <c r="G9310" s="338"/>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
      <c r="A9311" s="279"/>
      <c r="B9311" s="100"/>
      <c r="C9311" s="138" t="s">
        <v>604</v>
      </c>
      <c r="D9311" s="101"/>
      <c r="E9311" s="102"/>
      <c r="F9311" s="103"/>
      <c r="G9311" s="280"/>
    </row>
    <row r="9312" spans="1:123" s="224" customFormat="1" ht="24" customHeight="1" x14ac:dyDescent="0.2">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
      <c r="A9326" s="282"/>
      <c r="D9326" s="94"/>
      <c r="E9326" s="95"/>
      <c r="F9326" s="268" t="s">
        <v>31</v>
      </c>
      <c r="G9326" s="283">
        <f>SUBTOTAL(9,G9312:G9325)</f>
        <v>0</v>
      </c>
    </row>
    <row r="9327" spans="1:7" ht="24" customHeight="1" x14ac:dyDescent="0.2">
      <c r="A9327" s="282"/>
      <c r="C9327" s="104" t="s">
        <v>605</v>
      </c>
      <c r="D9327" s="94"/>
      <c r="E9327" s="95"/>
      <c r="G9327" s="284"/>
    </row>
    <row r="9328" spans="1:7" s="224" customFormat="1" ht="24" customHeight="1" x14ac:dyDescent="0.2">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
      <c r="A9335" s="219" t="str">
        <f t="shared" si="2796"/>
        <v/>
      </c>
      <c r="B9335" s="217">
        <f t="shared" si="2797"/>
        <v>0</v>
      </c>
      <c r="C9335" s="218"/>
      <c r="D9335" s="219" t="str">
        <f t="shared" si="2798"/>
        <v/>
      </c>
      <c r="E9335" s="220"/>
      <c r="F9335" s="221">
        <f t="shared" si="2799"/>
        <v>0</v>
      </c>
      <c r="G9335" s="281">
        <f t="shared" si="2800"/>
        <v>0</v>
      </c>
    </row>
    <row r="9336" spans="1:7" ht="24" customHeight="1" x14ac:dyDescent="0.2">
      <c r="A9336" s="282"/>
      <c r="D9336" s="94"/>
      <c r="E9336" s="95"/>
      <c r="F9336" s="268" t="s">
        <v>32</v>
      </c>
      <c r="G9336" s="283">
        <f>SUBTOTAL(9,G9328:G9335)</f>
        <v>0</v>
      </c>
    </row>
    <row r="9337" spans="1:7" ht="24" customHeight="1" x14ac:dyDescent="0.2">
      <c r="A9337" s="282"/>
      <c r="C9337" s="104" t="s">
        <v>606</v>
      </c>
      <c r="D9337" s="94"/>
      <c r="E9337" s="95"/>
      <c r="G9337" s="284"/>
    </row>
    <row r="9338" spans="1:7" s="224" customFormat="1" ht="24" customHeight="1" x14ac:dyDescent="0.2">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
      <c r="A9347" s="285"/>
      <c r="B9347" s="94"/>
      <c r="D9347" s="94"/>
      <c r="E9347" s="95"/>
      <c r="F9347" s="268" t="s">
        <v>33</v>
      </c>
      <c r="G9347" s="283">
        <f>SUBTOTAL(9,G9338:G9346)</f>
        <v>0</v>
      </c>
    </row>
    <row r="9348" spans="1:123" ht="24" customHeight="1" x14ac:dyDescent="0.2">
      <c r="A9348" s="286"/>
      <c r="B9348" s="94"/>
      <c r="D9348" s="94"/>
      <c r="E9348" s="95"/>
      <c r="G9348" s="284"/>
    </row>
    <row r="9349" spans="1:123" ht="24" customHeight="1" x14ac:dyDescent="0.2">
      <c r="A9349" s="287" t="str">
        <f>B9307</f>
        <v>16.1.3</v>
      </c>
      <c r="B9349" s="288" t="str">
        <f>C9307</f>
        <v>Accesorios</v>
      </c>
      <c r="C9349" s="101"/>
      <c r="D9349" s="101" t="s">
        <v>34</v>
      </c>
      <c r="E9349" s="102"/>
      <c r="F9349" s="290" t="s">
        <v>35</v>
      </c>
      <c r="G9349" s="289">
        <f>SUBTOTAL(9,G9312:G9348)</f>
        <v>0</v>
      </c>
    </row>
    <row r="9351" spans="1:123" ht="24" customHeight="1" x14ac:dyDescent="0.2">
      <c r="A9351" s="269" t="s">
        <v>37</v>
      </c>
      <c r="B9351" s="270"/>
      <c r="C9351" s="270"/>
      <c r="D9351" s="270"/>
      <c r="E9351" s="270"/>
      <c r="F9351" s="270"/>
      <c r="G9351" s="271"/>
    </row>
    <row r="9352" spans="1:123" ht="24" customHeight="1" x14ac:dyDescent="0.2">
      <c r="A9352" s="272" t="s">
        <v>602</v>
      </c>
      <c r="B9352" s="90" t="str">
        <f>Comitente</f>
        <v>SUBSECRETARIA DE ARQUITECTURA</v>
      </c>
      <c r="C9352" s="86"/>
      <c r="D9352" s="91"/>
      <c r="E9352" s="91"/>
      <c r="F9352" s="92"/>
      <c r="G9352" s="273"/>
    </row>
    <row r="9353" spans="1:123" ht="24" customHeight="1" x14ac:dyDescent="0.2">
      <c r="A9353" s="272" t="s">
        <v>603</v>
      </c>
      <c r="B9353" s="90">
        <f>Contratista</f>
        <v>0</v>
      </c>
      <c r="C9353" s="87"/>
      <c r="D9353" s="87"/>
      <c r="E9353" s="87"/>
      <c r="F9353" s="93"/>
      <c r="G9353" s="274"/>
    </row>
    <row r="9354" spans="1:123" ht="24" customHeight="1" x14ac:dyDescent="0.2">
      <c r="A9354" s="272" t="s">
        <v>24</v>
      </c>
      <c r="B9354" s="90" t="str">
        <f>Obra</f>
        <v>ESCUELA SECUNDARIA ULLUM</v>
      </c>
      <c r="C9354" s="87"/>
      <c r="D9354" s="87"/>
      <c r="E9354" s="87"/>
      <c r="F9354" s="93" t="s">
        <v>38</v>
      </c>
      <c r="G9354" s="275">
        <f>Fecha_Base</f>
        <v>0</v>
      </c>
    </row>
    <row r="9355" spans="1:123" ht="24" customHeight="1" x14ac:dyDescent="0.2">
      <c r="A9355" s="276" t="s">
        <v>601</v>
      </c>
      <c r="B9355" s="88" t="str">
        <f>Ubicación</f>
        <v>ULLUM - SAN JUAN</v>
      </c>
      <c r="C9355" s="88"/>
      <c r="D9355" s="94"/>
      <c r="E9355" s="95"/>
      <c r="G9355" s="277"/>
    </row>
    <row r="9356" spans="1:123" ht="24" customHeight="1" x14ac:dyDescent="0.2">
      <c r="A9356" s="276" t="s">
        <v>39</v>
      </c>
      <c r="B9356" s="97">
        <f>IFERROR(VALUE(LEFT(B9357,FIND(".",B9357)-1)),"")</f>
        <v>17</v>
      </c>
      <c r="C9356" s="89" t="str">
        <f>IFERROR(VLOOKUP(B9356,Tabla_CyP,2,FALSE),"")</f>
        <v xml:space="preserve"> INSTALACIÓN DE SEGURIDAD</v>
      </c>
      <c r="E9356" s="95"/>
      <c r="G9356" s="277"/>
    </row>
    <row r="9357" spans="1:123" ht="24" customHeight="1" x14ac:dyDescent="0.2">
      <c r="A9357" s="276" t="s">
        <v>25</v>
      </c>
      <c r="B9357" s="98" t="str">
        <f>IFERROR(VLOOKUP(COUNTIF($A$1:A9357,"ANALISIS DE PRECIOS"),Tabla_NumeroItem,2,FALSE),"")</f>
        <v>17.1.1.1</v>
      </c>
      <c r="C9357" s="89" t="str">
        <f>IFERROR(VLOOKUP(B9357,Tabla_CyP,2,FALSE),"")</f>
        <v>Caño PEAD 2 1/2"</v>
      </c>
      <c r="D9357" s="94"/>
      <c r="E9357" s="95"/>
      <c r="F9357" s="93" t="s">
        <v>26</v>
      </c>
      <c r="G9357" s="278" t="str">
        <f>IFERROR(VLOOKUP(B9357,Tabla_CyP,4,FALSE),"")</f>
        <v>m</v>
      </c>
    </row>
    <row r="9358" spans="1:123" ht="24" customHeight="1" x14ac:dyDescent="0.2">
      <c r="A9358" s="276"/>
      <c r="B9358" s="88"/>
      <c r="D9358" s="94"/>
      <c r="E9358" s="95"/>
      <c r="G9358" s="277"/>
    </row>
    <row r="9359" spans="1:123" ht="24" customHeight="1" x14ac:dyDescent="0.2">
      <c r="A9359" s="331" t="s">
        <v>507</v>
      </c>
      <c r="B9359" s="332"/>
      <c r="C9359" s="333" t="s">
        <v>0</v>
      </c>
      <c r="D9359" s="333" t="s">
        <v>27</v>
      </c>
      <c r="E9359" s="335" t="s">
        <v>28</v>
      </c>
      <c r="F9359" s="337" t="s">
        <v>29</v>
      </c>
      <c r="G9359" s="337" t="s">
        <v>30</v>
      </c>
    </row>
    <row r="9360" spans="1:123" s="94" customFormat="1" ht="24" customHeight="1" x14ac:dyDescent="0.2">
      <c r="A9360" s="99" t="s">
        <v>508</v>
      </c>
      <c r="B9360" s="99" t="s">
        <v>509</v>
      </c>
      <c r="C9360" s="334"/>
      <c r="D9360" s="334"/>
      <c r="E9360" s="336"/>
      <c r="F9360" s="338"/>
      <c r="G9360" s="338"/>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
      <c r="A9361" s="279"/>
      <c r="B9361" s="100"/>
      <c r="C9361" s="138" t="s">
        <v>604</v>
      </c>
      <c r="D9361" s="101"/>
      <c r="E9361" s="102"/>
      <c r="F9361" s="103"/>
      <c r="G9361" s="280"/>
    </row>
    <row r="9362" spans="1:7" s="224" customFormat="1" ht="24" customHeight="1" x14ac:dyDescent="0.2">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
      <c r="A9376" s="282"/>
      <c r="D9376" s="94"/>
      <c r="E9376" s="95"/>
      <c r="F9376" s="268" t="s">
        <v>31</v>
      </c>
      <c r="G9376" s="283">
        <f>SUBTOTAL(9,G9362:G9375)</f>
        <v>0</v>
      </c>
    </row>
    <row r="9377" spans="1:7" ht="24" customHeight="1" x14ac:dyDescent="0.2">
      <c r="A9377" s="282"/>
      <c r="C9377" s="104" t="s">
        <v>605</v>
      </c>
      <c r="D9377" s="94"/>
      <c r="E9377" s="95"/>
      <c r="G9377" s="284"/>
    </row>
    <row r="9378" spans="1:7" s="224" customFormat="1" ht="24" customHeight="1" x14ac:dyDescent="0.2">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
      <c r="A9385" s="219" t="str">
        <f t="shared" si="2811"/>
        <v/>
      </c>
      <c r="B9385" s="217">
        <f t="shared" si="2812"/>
        <v>0</v>
      </c>
      <c r="C9385" s="218"/>
      <c r="D9385" s="219" t="str">
        <f t="shared" si="2813"/>
        <v/>
      </c>
      <c r="E9385" s="220"/>
      <c r="F9385" s="221">
        <f t="shared" si="2814"/>
        <v>0</v>
      </c>
      <c r="G9385" s="281">
        <f t="shared" si="2815"/>
        <v>0</v>
      </c>
    </row>
    <row r="9386" spans="1:7" ht="24" customHeight="1" x14ac:dyDescent="0.2">
      <c r="A9386" s="282"/>
      <c r="D9386" s="94"/>
      <c r="E9386" s="95"/>
      <c r="F9386" s="268" t="s">
        <v>32</v>
      </c>
      <c r="G9386" s="283">
        <f>SUBTOTAL(9,G9378:G9385)</f>
        <v>0</v>
      </c>
    </row>
    <row r="9387" spans="1:7" ht="24" customHeight="1" x14ac:dyDescent="0.2">
      <c r="A9387" s="282"/>
      <c r="C9387" s="104" t="s">
        <v>606</v>
      </c>
      <c r="D9387" s="94"/>
      <c r="E9387" s="95"/>
      <c r="G9387" s="284"/>
    </row>
    <row r="9388" spans="1:7" s="224" customFormat="1" ht="24" customHeight="1" x14ac:dyDescent="0.2">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
      <c r="A9397" s="285"/>
      <c r="B9397" s="94"/>
      <c r="D9397" s="94"/>
      <c r="E9397" s="95"/>
      <c r="F9397" s="268" t="s">
        <v>33</v>
      </c>
      <c r="G9397" s="283">
        <f>SUBTOTAL(9,G9388:G9396)</f>
        <v>0</v>
      </c>
    </row>
    <row r="9398" spans="1:7" ht="24" customHeight="1" x14ac:dyDescent="0.2">
      <c r="A9398" s="286"/>
      <c r="B9398" s="94"/>
      <c r="D9398" s="94"/>
      <c r="E9398" s="95"/>
      <c r="G9398" s="284"/>
    </row>
    <row r="9399" spans="1:7" ht="24" customHeight="1" x14ac:dyDescent="0.2">
      <c r="A9399" s="287" t="str">
        <f>B9357</f>
        <v>17.1.1.1</v>
      </c>
      <c r="B9399" s="288" t="str">
        <f>C9357</f>
        <v>Caño PEAD 2 1/2"</v>
      </c>
      <c r="C9399" s="101"/>
      <c r="D9399" s="101" t="s">
        <v>34</v>
      </c>
      <c r="E9399" s="102"/>
      <c r="F9399" s="290" t="s">
        <v>35</v>
      </c>
      <c r="G9399" s="289">
        <f>SUBTOTAL(9,G9362:G9398)</f>
        <v>0</v>
      </c>
    </row>
    <row r="9401" spans="1:7" ht="24" customHeight="1" x14ac:dyDescent="0.2">
      <c r="A9401" s="269" t="s">
        <v>37</v>
      </c>
      <c r="B9401" s="270"/>
      <c r="C9401" s="270"/>
      <c r="D9401" s="270"/>
      <c r="E9401" s="270"/>
      <c r="F9401" s="270"/>
      <c r="G9401" s="271"/>
    </row>
    <row r="9402" spans="1:7" ht="24" customHeight="1" x14ac:dyDescent="0.2">
      <c r="A9402" s="272" t="s">
        <v>602</v>
      </c>
      <c r="B9402" s="90" t="str">
        <f>Comitente</f>
        <v>SUBSECRETARIA DE ARQUITECTURA</v>
      </c>
      <c r="C9402" s="86"/>
      <c r="D9402" s="91"/>
      <c r="E9402" s="91"/>
      <c r="F9402" s="92"/>
      <c r="G9402" s="273"/>
    </row>
    <row r="9403" spans="1:7" ht="24" customHeight="1" x14ac:dyDescent="0.2">
      <c r="A9403" s="272" t="s">
        <v>603</v>
      </c>
      <c r="B9403" s="90">
        <f>Contratista</f>
        <v>0</v>
      </c>
      <c r="C9403" s="87"/>
      <c r="D9403" s="87"/>
      <c r="E9403" s="87"/>
      <c r="F9403" s="93"/>
      <c r="G9403" s="274"/>
    </row>
    <row r="9404" spans="1:7" ht="24" customHeight="1" x14ac:dyDescent="0.2">
      <c r="A9404" s="272" t="s">
        <v>24</v>
      </c>
      <c r="B9404" s="90" t="str">
        <f>Obra</f>
        <v>ESCUELA SECUNDARIA ULLUM</v>
      </c>
      <c r="C9404" s="87"/>
      <c r="D9404" s="87"/>
      <c r="E9404" s="87"/>
      <c r="F9404" s="93" t="s">
        <v>38</v>
      </c>
      <c r="G9404" s="275">
        <f>Fecha_Base</f>
        <v>0</v>
      </c>
    </row>
    <row r="9405" spans="1:7" ht="24" customHeight="1" x14ac:dyDescent="0.2">
      <c r="A9405" s="276" t="s">
        <v>601</v>
      </c>
      <c r="B9405" s="88" t="str">
        <f>Ubicación</f>
        <v>ULLUM - SAN JUAN</v>
      </c>
      <c r="C9405" s="88"/>
      <c r="D9405" s="94"/>
      <c r="E9405" s="95"/>
      <c r="G9405" s="277"/>
    </row>
    <row r="9406" spans="1:7" ht="24" customHeight="1" x14ac:dyDescent="0.2">
      <c r="A9406" s="276" t="s">
        <v>39</v>
      </c>
      <c r="B9406" s="97">
        <f>IFERROR(VALUE(LEFT(B9407,FIND(".",B9407)-1)),"")</f>
        <v>17</v>
      </c>
      <c r="C9406" s="89" t="str">
        <f>IFERROR(VLOOKUP(B9406,Tabla_CyP,2,FALSE),"")</f>
        <v xml:space="preserve"> INSTALACIÓN DE SEGURIDAD</v>
      </c>
      <c r="E9406" s="95"/>
      <c r="G9406" s="277"/>
    </row>
    <row r="9407" spans="1:7" ht="24" customHeight="1" x14ac:dyDescent="0.2">
      <c r="A9407" s="276" t="s">
        <v>25</v>
      </c>
      <c r="B9407" s="98" t="str">
        <f>IFERROR(VLOOKUP(COUNTIF($A$1:A9407,"ANALISIS DE PRECIOS"),Tabla_NumeroItem,2,FALSE),"")</f>
        <v>17.1.1.2</v>
      </c>
      <c r="C9407" s="89" t="str">
        <f>IFERROR(VLOOKUP(B9407,Tabla_CyP,2,FALSE),"")</f>
        <v>Caño PEAD 3"</v>
      </c>
      <c r="D9407" s="94"/>
      <c r="E9407" s="95"/>
      <c r="F9407" s="93" t="s">
        <v>26</v>
      </c>
      <c r="G9407" s="278" t="str">
        <f>IFERROR(VLOOKUP(B9407,Tabla_CyP,4,FALSE),"")</f>
        <v>m</v>
      </c>
    </row>
    <row r="9408" spans="1:7" ht="24" customHeight="1" x14ac:dyDescent="0.2">
      <c r="A9408" s="276"/>
      <c r="B9408" s="88"/>
      <c r="D9408" s="94"/>
      <c r="E9408" s="95"/>
      <c r="G9408" s="277"/>
    </row>
    <row r="9409" spans="1:123" ht="24" customHeight="1" x14ac:dyDescent="0.2">
      <c r="A9409" s="331" t="s">
        <v>507</v>
      </c>
      <c r="B9409" s="332"/>
      <c r="C9409" s="333" t="s">
        <v>0</v>
      </c>
      <c r="D9409" s="333" t="s">
        <v>27</v>
      </c>
      <c r="E9409" s="335" t="s">
        <v>28</v>
      </c>
      <c r="F9409" s="337" t="s">
        <v>29</v>
      </c>
      <c r="G9409" s="337" t="s">
        <v>30</v>
      </c>
    </row>
    <row r="9410" spans="1:123" s="94" customFormat="1" ht="24" customHeight="1" x14ac:dyDescent="0.2">
      <c r="A9410" s="99" t="s">
        <v>508</v>
      </c>
      <c r="B9410" s="99" t="s">
        <v>509</v>
      </c>
      <c r="C9410" s="334"/>
      <c r="D9410" s="334"/>
      <c r="E9410" s="336"/>
      <c r="F9410" s="338"/>
      <c r="G9410" s="338"/>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
      <c r="A9411" s="279"/>
      <c r="B9411" s="100"/>
      <c r="C9411" s="138" t="s">
        <v>604</v>
      </c>
      <c r="D9411" s="101"/>
      <c r="E9411" s="102"/>
      <c r="F9411" s="103"/>
      <c r="G9411" s="280"/>
    </row>
    <row r="9412" spans="1:123" s="224" customFormat="1" ht="24" customHeight="1" x14ac:dyDescent="0.2">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
      <c r="A9426" s="282"/>
      <c r="D9426" s="94"/>
      <c r="E9426" s="95"/>
      <c r="F9426" s="268" t="s">
        <v>31</v>
      </c>
      <c r="G9426" s="283">
        <f>SUBTOTAL(9,G9412:G9425)</f>
        <v>0</v>
      </c>
    </row>
    <row r="9427" spans="1:7" ht="24" customHeight="1" x14ac:dyDescent="0.2">
      <c r="A9427" s="282"/>
      <c r="C9427" s="104" t="s">
        <v>605</v>
      </c>
      <c r="D9427" s="94"/>
      <c r="E9427" s="95"/>
      <c r="G9427" s="284"/>
    </row>
    <row r="9428" spans="1:7" s="224" customFormat="1" ht="24" customHeight="1" x14ac:dyDescent="0.2">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
      <c r="A9435" s="219" t="str">
        <f t="shared" si="2826"/>
        <v/>
      </c>
      <c r="B9435" s="217">
        <f t="shared" si="2827"/>
        <v>0</v>
      </c>
      <c r="C9435" s="218"/>
      <c r="D9435" s="219" t="str">
        <f t="shared" si="2828"/>
        <v/>
      </c>
      <c r="E9435" s="220"/>
      <c r="F9435" s="221">
        <f t="shared" si="2829"/>
        <v>0</v>
      </c>
      <c r="G9435" s="281">
        <f t="shared" si="2830"/>
        <v>0</v>
      </c>
    </row>
    <row r="9436" spans="1:7" ht="24" customHeight="1" x14ac:dyDescent="0.2">
      <c r="A9436" s="282"/>
      <c r="D9436" s="94"/>
      <c r="E9436" s="95"/>
      <c r="F9436" s="268" t="s">
        <v>32</v>
      </c>
      <c r="G9436" s="283">
        <f>SUBTOTAL(9,G9428:G9435)</f>
        <v>0</v>
      </c>
    </row>
    <row r="9437" spans="1:7" ht="24" customHeight="1" x14ac:dyDescent="0.2">
      <c r="A9437" s="282"/>
      <c r="C9437" s="104" t="s">
        <v>606</v>
      </c>
      <c r="D9437" s="94"/>
      <c r="E9437" s="95"/>
      <c r="G9437" s="284"/>
    </row>
    <row r="9438" spans="1:7" s="224" customFormat="1" ht="24" customHeight="1" x14ac:dyDescent="0.2">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
      <c r="A9447" s="285"/>
      <c r="B9447" s="94"/>
      <c r="D9447" s="94"/>
      <c r="E9447" s="95"/>
      <c r="F9447" s="268" t="s">
        <v>33</v>
      </c>
      <c r="G9447" s="283">
        <f>SUBTOTAL(9,G9438:G9446)</f>
        <v>0</v>
      </c>
    </row>
    <row r="9448" spans="1:7" ht="24" customHeight="1" x14ac:dyDescent="0.2">
      <c r="A9448" s="286"/>
      <c r="B9448" s="94"/>
      <c r="D9448" s="94"/>
      <c r="E9448" s="95"/>
      <c r="G9448" s="284"/>
    </row>
    <row r="9449" spans="1:7" ht="24" customHeight="1" x14ac:dyDescent="0.2">
      <c r="A9449" s="287" t="str">
        <f>B9407</f>
        <v>17.1.1.2</v>
      </c>
      <c r="B9449" s="288" t="str">
        <f>C9407</f>
        <v>Caño PEAD 3"</v>
      </c>
      <c r="C9449" s="101"/>
      <c r="D9449" s="101" t="s">
        <v>34</v>
      </c>
      <c r="E9449" s="102"/>
      <c r="F9449" s="290" t="s">
        <v>35</v>
      </c>
      <c r="G9449" s="289">
        <f>SUBTOTAL(9,G9412:G9448)</f>
        <v>0</v>
      </c>
    </row>
    <row r="9451" spans="1:7" ht="24" customHeight="1" x14ac:dyDescent="0.2">
      <c r="A9451" s="269" t="s">
        <v>37</v>
      </c>
      <c r="B9451" s="270"/>
      <c r="C9451" s="270"/>
      <c r="D9451" s="270"/>
      <c r="E9451" s="270"/>
      <c r="F9451" s="270"/>
      <c r="G9451" s="271"/>
    </row>
    <row r="9452" spans="1:7" ht="24" customHeight="1" x14ac:dyDescent="0.2">
      <c r="A9452" s="272" t="s">
        <v>602</v>
      </c>
      <c r="B9452" s="90" t="str">
        <f>Comitente</f>
        <v>SUBSECRETARIA DE ARQUITECTURA</v>
      </c>
      <c r="C9452" s="86"/>
      <c r="D9452" s="91"/>
      <c r="E9452" s="91"/>
      <c r="F9452" s="92"/>
      <c r="G9452" s="273"/>
    </row>
    <row r="9453" spans="1:7" ht="24" customHeight="1" x14ac:dyDescent="0.2">
      <c r="A9453" s="272" t="s">
        <v>603</v>
      </c>
      <c r="B9453" s="90">
        <f>Contratista</f>
        <v>0</v>
      </c>
      <c r="C9453" s="87"/>
      <c r="D9453" s="87"/>
      <c r="E9453" s="87"/>
      <c r="F9453" s="93"/>
      <c r="G9453" s="274"/>
    </row>
    <row r="9454" spans="1:7" ht="24" customHeight="1" x14ac:dyDescent="0.2">
      <c r="A9454" s="272" t="s">
        <v>24</v>
      </c>
      <c r="B9454" s="90" t="str">
        <f>Obra</f>
        <v>ESCUELA SECUNDARIA ULLUM</v>
      </c>
      <c r="C9454" s="87"/>
      <c r="D9454" s="87"/>
      <c r="E9454" s="87"/>
      <c r="F9454" s="93" t="s">
        <v>38</v>
      </c>
      <c r="G9454" s="275">
        <f>Fecha_Base</f>
        <v>0</v>
      </c>
    </row>
    <row r="9455" spans="1:7" ht="24" customHeight="1" x14ac:dyDescent="0.2">
      <c r="A9455" s="276" t="s">
        <v>601</v>
      </c>
      <c r="B9455" s="88" t="str">
        <f>Ubicación</f>
        <v>ULLUM - SAN JUAN</v>
      </c>
      <c r="C9455" s="88"/>
      <c r="D9455" s="94"/>
      <c r="E9455" s="95"/>
      <c r="G9455" s="277"/>
    </row>
    <row r="9456" spans="1:7" ht="24" customHeight="1" x14ac:dyDescent="0.2">
      <c r="A9456" s="276" t="s">
        <v>39</v>
      </c>
      <c r="B9456" s="97">
        <f>IFERROR(VALUE(LEFT(B9457,FIND(".",B9457)-1)),"")</f>
        <v>17</v>
      </c>
      <c r="C9456" s="89" t="str">
        <f>IFERROR(VLOOKUP(B9456,Tabla_CyP,2,FALSE),"")</f>
        <v xml:space="preserve"> INSTALACIÓN DE SEGURIDAD</v>
      </c>
      <c r="E9456" s="95"/>
      <c r="G9456" s="277"/>
    </row>
    <row r="9457" spans="1:123" ht="24" customHeight="1" x14ac:dyDescent="0.2">
      <c r="A9457" s="276" t="s">
        <v>25</v>
      </c>
      <c r="B9457" s="98" t="str">
        <f>IFERROR(VLOOKUP(COUNTIF($A$1:A9457,"ANALISIS DE PRECIOS"),Tabla_NumeroItem,2,FALSE),"")</f>
        <v>17.1.2.1</v>
      </c>
      <c r="C9457" s="89" t="str">
        <f>IFERROR(VLOOKUP(B9457,Tabla_CyP,2,FALSE),"")</f>
        <v>Toma de Incendio para Bomberos en Vereda</v>
      </c>
      <c r="D9457" s="94"/>
      <c r="E9457" s="95"/>
      <c r="F9457" s="93" t="s">
        <v>26</v>
      </c>
      <c r="G9457" s="278" t="str">
        <f>IFERROR(VLOOKUP(B9457,Tabla_CyP,4,FALSE),"")</f>
        <v>Un</v>
      </c>
    </row>
    <row r="9458" spans="1:123" ht="24" customHeight="1" x14ac:dyDescent="0.2">
      <c r="A9458" s="276"/>
      <c r="B9458" s="88"/>
      <c r="D9458" s="94"/>
      <c r="E9458" s="95"/>
      <c r="G9458" s="277"/>
    </row>
    <row r="9459" spans="1:123" ht="24" customHeight="1" x14ac:dyDescent="0.2">
      <c r="A9459" s="331" t="s">
        <v>507</v>
      </c>
      <c r="B9459" s="332"/>
      <c r="C9459" s="333" t="s">
        <v>0</v>
      </c>
      <c r="D9459" s="333" t="s">
        <v>27</v>
      </c>
      <c r="E9459" s="335" t="s">
        <v>28</v>
      </c>
      <c r="F9459" s="337" t="s">
        <v>29</v>
      </c>
      <c r="G9459" s="337" t="s">
        <v>30</v>
      </c>
    </row>
    <row r="9460" spans="1:123" s="94" customFormat="1" ht="24" customHeight="1" x14ac:dyDescent="0.2">
      <c r="A9460" s="99" t="s">
        <v>508</v>
      </c>
      <c r="B9460" s="99" t="s">
        <v>509</v>
      </c>
      <c r="C9460" s="334"/>
      <c r="D9460" s="334"/>
      <c r="E9460" s="336"/>
      <c r="F9460" s="338"/>
      <c r="G9460" s="338"/>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
      <c r="A9461" s="279"/>
      <c r="B9461" s="100"/>
      <c r="C9461" s="138" t="s">
        <v>604</v>
      </c>
      <c r="D9461" s="101"/>
      <c r="E9461" s="102"/>
      <c r="F9461" s="103"/>
      <c r="G9461" s="280"/>
    </row>
    <row r="9462" spans="1:123" s="224" customFormat="1" ht="24" customHeight="1" x14ac:dyDescent="0.2">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
      <c r="A9476" s="282"/>
      <c r="D9476" s="94"/>
      <c r="E9476" s="95"/>
      <c r="F9476" s="268" t="s">
        <v>31</v>
      </c>
      <c r="G9476" s="283">
        <f>SUBTOTAL(9,G9462:G9475)</f>
        <v>0</v>
      </c>
    </row>
    <row r="9477" spans="1:7" ht="24" customHeight="1" x14ac:dyDescent="0.2">
      <c r="A9477" s="282"/>
      <c r="C9477" s="104" t="s">
        <v>605</v>
      </c>
      <c r="D9477" s="94"/>
      <c r="E9477" s="95"/>
      <c r="G9477" s="284"/>
    </row>
    <row r="9478" spans="1:7" s="224" customFormat="1" ht="24" customHeight="1" x14ac:dyDescent="0.2">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
      <c r="A9485" s="219" t="str">
        <f t="shared" si="2841"/>
        <v/>
      </c>
      <c r="B9485" s="217">
        <f t="shared" si="2842"/>
        <v>0</v>
      </c>
      <c r="C9485" s="218"/>
      <c r="D9485" s="219" t="str">
        <f t="shared" si="2843"/>
        <v/>
      </c>
      <c r="E9485" s="220"/>
      <c r="F9485" s="221">
        <f t="shared" si="2844"/>
        <v>0</v>
      </c>
      <c r="G9485" s="281">
        <f t="shared" si="2845"/>
        <v>0</v>
      </c>
    </row>
    <row r="9486" spans="1:7" ht="24" customHeight="1" x14ac:dyDescent="0.2">
      <c r="A9486" s="282"/>
      <c r="D9486" s="94"/>
      <c r="E9486" s="95"/>
      <c r="F9486" s="268" t="s">
        <v>32</v>
      </c>
      <c r="G9486" s="283">
        <f>SUBTOTAL(9,G9478:G9485)</f>
        <v>0</v>
      </c>
    </row>
    <row r="9487" spans="1:7" ht="24" customHeight="1" x14ac:dyDescent="0.2">
      <c r="A9487" s="282"/>
      <c r="C9487" s="104" t="s">
        <v>606</v>
      </c>
      <c r="D9487" s="94"/>
      <c r="E9487" s="95"/>
      <c r="G9487" s="284"/>
    </row>
    <row r="9488" spans="1:7" s="224" customFormat="1" ht="24" customHeight="1" x14ac:dyDescent="0.2">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
      <c r="A9497" s="285"/>
      <c r="B9497" s="94"/>
      <c r="D9497" s="94"/>
      <c r="E9497" s="95"/>
      <c r="F9497" s="268" t="s">
        <v>33</v>
      </c>
      <c r="G9497" s="283">
        <f>SUBTOTAL(9,G9488:G9496)</f>
        <v>0</v>
      </c>
    </row>
    <row r="9498" spans="1:7" ht="24" customHeight="1" x14ac:dyDescent="0.2">
      <c r="A9498" s="286"/>
      <c r="B9498" s="94"/>
      <c r="D9498" s="94"/>
      <c r="E9498" s="95"/>
      <c r="G9498" s="284"/>
    </row>
    <row r="9499" spans="1:7" ht="24" customHeight="1" x14ac:dyDescent="0.2">
      <c r="A9499" s="287" t="str">
        <f>B9457</f>
        <v>17.1.2.1</v>
      </c>
      <c r="B9499" s="288" t="str">
        <f>C9457</f>
        <v>Toma de Incendio para Bomberos en Vereda</v>
      </c>
      <c r="C9499" s="101"/>
      <c r="D9499" s="101" t="s">
        <v>34</v>
      </c>
      <c r="E9499" s="102"/>
      <c r="F9499" s="290" t="s">
        <v>35</v>
      </c>
      <c r="G9499" s="289">
        <f>SUBTOTAL(9,G9462:G9498)</f>
        <v>0</v>
      </c>
    </row>
    <row r="9501" spans="1:7" ht="24" customHeight="1" x14ac:dyDescent="0.2">
      <c r="A9501" s="269" t="s">
        <v>37</v>
      </c>
      <c r="B9501" s="270"/>
      <c r="C9501" s="270"/>
      <c r="D9501" s="270"/>
      <c r="E9501" s="270"/>
      <c r="F9501" s="270"/>
      <c r="G9501" s="271"/>
    </row>
    <row r="9502" spans="1:7" ht="24" customHeight="1" x14ac:dyDescent="0.2">
      <c r="A9502" s="272" t="s">
        <v>602</v>
      </c>
      <c r="B9502" s="90" t="str">
        <f>Comitente</f>
        <v>SUBSECRETARIA DE ARQUITECTURA</v>
      </c>
      <c r="C9502" s="86"/>
      <c r="D9502" s="91"/>
      <c r="E9502" s="91"/>
      <c r="F9502" s="92"/>
      <c r="G9502" s="273"/>
    </row>
    <row r="9503" spans="1:7" ht="24" customHeight="1" x14ac:dyDescent="0.2">
      <c r="A9503" s="272" t="s">
        <v>603</v>
      </c>
      <c r="B9503" s="90">
        <f>Contratista</f>
        <v>0</v>
      </c>
      <c r="C9503" s="87"/>
      <c r="D9503" s="87"/>
      <c r="E9503" s="87"/>
      <c r="F9503" s="93"/>
      <c r="G9503" s="274"/>
    </row>
    <row r="9504" spans="1:7" ht="24" customHeight="1" x14ac:dyDescent="0.2">
      <c r="A9504" s="272" t="s">
        <v>24</v>
      </c>
      <c r="B9504" s="90" t="str">
        <f>Obra</f>
        <v>ESCUELA SECUNDARIA ULLUM</v>
      </c>
      <c r="C9504" s="87"/>
      <c r="D9504" s="87"/>
      <c r="E9504" s="87"/>
      <c r="F9504" s="93" t="s">
        <v>38</v>
      </c>
      <c r="G9504" s="275">
        <f>Fecha_Base</f>
        <v>0</v>
      </c>
    </row>
    <row r="9505" spans="1:123" ht="24" customHeight="1" x14ac:dyDescent="0.2">
      <c r="A9505" s="276" t="s">
        <v>601</v>
      </c>
      <c r="B9505" s="88" t="str">
        <f>Ubicación</f>
        <v>ULLUM - SAN JUAN</v>
      </c>
      <c r="C9505" s="88"/>
      <c r="D9505" s="94"/>
      <c r="E9505" s="95"/>
      <c r="G9505" s="277"/>
    </row>
    <row r="9506" spans="1:123" ht="24" customHeight="1" x14ac:dyDescent="0.2">
      <c r="A9506" s="276" t="s">
        <v>39</v>
      </c>
      <c r="B9506" s="97">
        <f>IFERROR(VALUE(LEFT(B9507,FIND(".",B9507)-1)),"")</f>
        <v>17</v>
      </c>
      <c r="C9506" s="89" t="str">
        <f>IFERROR(VLOOKUP(B9506,Tabla_CyP,2,FALSE),"")</f>
        <v xml:space="preserve"> INSTALACIÓN DE SEGURIDAD</v>
      </c>
      <c r="E9506" s="95"/>
      <c r="G9506" s="277"/>
    </row>
    <row r="9507" spans="1:123" ht="24" customHeight="1" x14ac:dyDescent="0.2">
      <c r="A9507" s="276" t="s">
        <v>25</v>
      </c>
      <c r="B9507" s="98" t="str">
        <f>IFERROR(VLOOKUP(COUNTIF($A$1:A9507,"ANALISIS DE PRECIOS"),Tabla_NumeroItem,2,FALSE),"")</f>
        <v>17.1.2.2</v>
      </c>
      <c r="C9507" s="89" t="str">
        <f>IFERROR(VLOOKUP(B9507,Tabla_CyP,2,FALSE),"")</f>
        <v>Gabinete Antivàndalo para Hidrantes Completo Manguera 45mm largo 25mtrs</v>
      </c>
      <c r="D9507" s="94"/>
      <c r="E9507" s="95"/>
      <c r="F9507" s="93" t="s">
        <v>26</v>
      </c>
      <c r="G9507" s="278" t="str">
        <f>IFERROR(VLOOKUP(B9507,Tabla_CyP,4,FALSE),"")</f>
        <v>Un</v>
      </c>
    </row>
    <row r="9508" spans="1:123" ht="24" customHeight="1" x14ac:dyDescent="0.2">
      <c r="A9508" s="276"/>
      <c r="B9508" s="88"/>
      <c r="D9508" s="94"/>
      <c r="E9508" s="95"/>
      <c r="G9508" s="277"/>
    </row>
    <row r="9509" spans="1:123" ht="24" customHeight="1" x14ac:dyDescent="0.2">
      <c r="A9509" s="331" t="s">
        <v>507</v>
      </c>
      <c r="B9509" s="332"/>
      <c r="C9509" s="333" t="s">
        <v>0</v>
      </c>
      <c r="D9509" s="333" t="s">
        <v>27</v>
      </c>
      <c r="E9509" s="335" t="s">
        <v>28</v>
      </c>
      <c r="F9509" s="337" t="s">
        <v>29</v>
      </c>
      <c r="G9509" s="337" t="s">
        <v>30</v>
      </c>
    </row>
    <row r="9510" spans="1:123" s="94" customFormat="1" ht="24" customHeight="1" x14ac:dyDescent="0.2">
      <c r="A9510" s="99" t="s">
        <v>508</v>
      </c>
      <c r="B9510" s="99" t="s">
        <v>509</v>
      </c>
      <c r="C9510" s="334"/>
      <c r="D9510" s="334"/>
      <c r="E9510" s="336"/>
      <c r="F9510" s="338"/>
      <c r="G9510" s="338"/>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
      <c r="A9511" s="279"/>
      <c r="B9511" s="100"/>
      <c r="C9511" s="138" t="s">
        <v>604</v>
      </c>
      <c r="D9511" s="101"/>
      <c r="E9511" s="102"/>
      <c r="F9511" s="103"/>
      <c r="G9511" s="280"/>
    </row>
    <row r="9512" spans="1:123" s="224" customFormat="1" ht="24" customHeight="1" x14ac:dyDescent="0.2">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
      <c r="A9526" s="282"/>
      <c r="D9526" s="94"/>
      <c r="E9526" s="95"/>
      <c r="F9526" s="268" t="s">
        <v>31</v>
      </c>
      <c r="G9526" s="283">
        <f>SUBTOTAL(9,G9512:G9525)</f>
        <v>0</v>
      </c>
    </row>
    <row r="9527" spans="1:7" ht="24" customHeight="1" x14ac:dyDescent="0.2">
      <c r="A9527" s="282"/>
      <c r="C9527" s="104" t="s">
        <v>605</v>
      </c>
      <c r="D9527" s="94"/>
      <c r="E9527" s="95"/>
      <c r="G9527" s="284"/>
    </row>
    <row r="9528" spans="1:7" s="224" customFormat="1" ht="24" customHeight="1" x14ac:dyDescent="0.2">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
      <c r="A9535" s="219" t="str">
        <f t="shared" si="2856"/>
        <v/>
      </c>
      <c r="B9535" s="217">
        <f t="shared" si="2857"/>
        <v>0</v>
      </c>
      <c r="C9535" s="218"/>
      <c r="D9535" s="219" t="str">
        <f t="shared" si="2858"/>
        <v/>
      </c>
      <c r="E9535" s="220"/>
      <c r="F9535" s="221">
        <f t="shared" si="2859"/>
        <v>0</v>
      </c>
      <c r="G9535" s="281">
        <f t="shared" si="2860"/>
        <v>0</v>
      </c>
    </row>
    <row r="9536" spans="1:7" ht="24" customHeight="1" x14ac:dyDescent="0.2">
      <c r="A9536" s="282"/>
      <c r="D9536" s="94"/>
      <c r="E9536" s="95"/>
      <c r="F9536" s="268" t="s">
        <v>32</v>
      </c>
      <c r="G9536" s="283">
        <f>SUBTOTAL(9,G9528:G9535)</f>
        <v>0</v>
      </c>
    </row>
    <row r="9537" spans="1:7" ht="24" customHeight="1" x14ac:dyDescent="0.2">
      <c r="A9537" s="282"/>
      <c r="C9537" s="104" t="s">
        <v>606</v>
      </c>
      <c r="D9537" s="94"/>
      <c r="E9537" s="95"/>
      <c r="G9537" s="284"/>
    </row>
    <row r="9538" spans="1:7" s="224" customFormat="1" ht="24" customHeight="1" x14ac:dyDescent="0.2">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
      <c r="A9547" s="285"/>
      <c r="B9547" s="94"/>
      <c r="D9547" s="94"/>
      <c r="E9547" s="95"/>
      <c r="F9547" s="268" t="s">
        <v>33</v>
      </c>
      <c r="G9547" s="283">
        <f>SUBTOTAL(9,G9538:G9546)</f>
        <v>0</v>
      </c>
    </row>
    <row r="9548" spans="1:7" ht="24" customHeight="1" x14ac:dyDescent="0.2">
      <c r="A9548" s="286"/>
      <c r="B9548" s="94"/>
      <c r="D9548" s="94"/>
      <c r="E9548" s="95"/>
      <c r="G9548" s="284"/>
    </row>
    <row r="9549" spans="1:7" ht="24" customHeight="1" x14ac:dyDescent="0.2">
      <c r="A9549" s="287" t="str">
        <f>B9507</f>
        <v>17.1.2.2</v>
      </c>
      <c r="B9549" s="288" t="str">
        <f>C9507</f>
        <v>Gabinete Antivàndalo para Hidrantes Completo Manguera 45mm largo 25mtrs</v>
      </c>
      <c r="C9549" s="101"/>
      <c r="D9549" s="101" t="s">
        <v>34</v>
      </c>
      <c r="E9549" s="102"/>
      <c r="F9549" s="290" t="s">
        <v>35</v>
      </c>
      <c r="G9549" s="289">
        <f>SUBTOTAL(9,G9512:G9548)</f>
        <v>0</v>
      </c>
    </row>
    <row r="9551" spans="1:7" ht="24" customHeight="1" x14ac:dyDescent="0.2">
      <c r="A9551" s="269" t="s">
        <v>37</v>
      </c>
      <c r="B9551" s="270"/>
      <c r="C9551" s="270"/>
      <c r="D9551" s="270"/>
      <c r="E9551" s="270"/>
      <c r="F9551" s="270"/>
      <c r="G9551" s="271"/>
    </row>
    <row r="9552" spans="1:7" ht="24" customHeight="1" x14ac:dyDescent="0.2">
      <c r="A9552" s="272" t="s">
        <v>602</v>
      </c>
      <c r="B9552" s="90" t="str">
        <f>Comitente</f>
        <v>SUBSECRETARIA DE ARQUITECTURA</v>
      </c>
      <c r="C9552" s="86"/>
      <c r="D9552" s="91"/>
      <c r="E9552" s="91"/>
      <c r="F9552" s="92"/>
      <c r="G9552" s="273"/>
    </row>
    <row r="9553" spans="1:123" ht="24" customHeight="1" x14ac:dyDescent="0.2">
      <c r="A9553" s="272" t="s">
        <v>603</v>
      </c>
      <c r="B9553" s="90">
        <f>Contratista</f>
        <v>0</v>
      </c>
      <c r="C9553" s="87"/>
      <c r="D9553" s="87"/>
      <c r="E9553" s="87"/>
      <c r="F9553" s="93"/>
      <c r="G9553" s="274"/>
    </row>
    <row r="9554" spans="1:123" ht="24" customHeight="1" x14ac:dyDescent="0.2">
      <c r="A9554" s="272" t="s">
        <v>24</v>
      </c>
      <c r="B9554" s="90" t="str">
        <f>Obra</f>
        <v>ESCUELA SECUNDARIA ULLUM</v>
      </c>
      <c r="C9554" s="87"/>
      <c r="D9554" s="87"/>
      <c r="E9554" s="87"/>
      <c r="F9554" s="93" t="s">
        <v>38</v>
      </c>
      <c r="G9554" s="275">
        <f>Fecha_Base</f>
        <v>0</v>
      </c>
    </row>
    <row r="9555" spans="1:123" ht="24" customHeight="1" x14ac:dyDescent="0.2">
      <c r="A9555" s="276" t="s">
        <v>601</v>
      </c>
      <c r="B9555" s="88" t="str">
        <f>Ubicación</f>
        <v>ULLUM - SAN JUAN</v>
      </c>
      <c r="C9555" s="88"/>
      <c r="D9555" s="94"/>
      <c r="E9555" s="95"/>
      <c r="G9555" s="277"/>
    </row>
    <row r="9556" spans="1:123" ht="24" customHeight="1" x14ac:dyDescent="0.2">
      <c r="A9556" s="276" t="s">
        <v>39</v>
      </c>
      <c r="B9556" s="97">
        <f>IFERROR(VALUE(LEFT(B9557,FIND(".",B9557)-1)),"")</f>
        <v>17</v>
      </c>
      <c r="C9556" s="89" t="str">
        <f>IFERROR(VLOOKUP(B9556,Tabla_CyP,2,FALSE),"")</f>
        <v xml:space="preserve"> INSTALACIÓN DE SEGURIDAD</v>
      </c>
      <c r="E9556" s="95"/>
      <c r="G9556" s="277"/>
    </row>
    <row r="9557" spans="1:123" ht="24" customHeight="1" x14ac:dyDescent="0.2">
      <c r="A9557" s="276" t="s">
        <v>25</v>
      </c>
      <c r="B9557" s="98" t="str">
        <f>IFERROR(VLOOKUP(COUNTIF($A$1:A9557,"ANALISIS DE PRECIOS"),Tabla_NumeroItem,2,FALSE),"")</f>
        <v>17.1.3.1</v>
      </c>
      <c r="C9557" s="89" t="str">
        <f>IFERROR(VLOOKUP(B9557,Tabla_CyP,2,FALSE),"")</f>
        <v>Matafuegos ABC de 5 kg</v>
      </c>
      <c r="D9557" s="94"/>
      <c r="E9557" s="95"/>
      <c r="F9557" s="93" t="s">
        <v>26</v>
      </c>
      <c r="G9557" s="278" t="str">
        <f>IFERROR(VLOOKUP(B9557,Tabla_CyP,4,FALSE),"")</f>
        <v>Un</v>
      </c>
    </row>
    <row r="9558" spans="1:123" ht="24" customHeight="1" x14ac:dyDescent="0.2">
      <c r="A9558" s="276"/>
      <c r="B9558" s="88"/>
      <c r="D9558" s="94"/>
      <c r="E9558" s="95"/>
      <c r="G9558" s="277"/>
    </row>
    <row r="9559" spans="1:123" ht="24" customHeight="1" x14ac:dyDescent="0.2">
      <c r="A9559" s="331" t="s">
        <v>507</v>
      </c>
      <c r="B9559" s="332"/>
      <c r="C9559" s="333" t="s">
        <v>0</v>
      </c>
      <c r="D9559" s="333" t="s">
        <v>27</v>
      </c>
      <c r="E9559" s="335" t="s">
        <v>28</v>
      </c>
      <c r="F9559" s="337" t="s">
        <v>29</v>
      </c>
      <c r="G9559" s="337" t="s">
        <v>30</v>
      </c>
    </row>
    <row r="9560" spans="1:123" s="94" customFormat="1" ht="24" customHeight="1" x14ac:dyDescent="0.2">
      <c r="A9560" s="99" t="s">
        <v>508</v>
      </c>
      <c r="B9560" s="99" t="s">
        <v>509</v>
      </c>
      <c r="C9560" s="334"/>
      <c r="D9560" s="334"/>
      <c r="E9560" s="336"/>
      <c r="F9560" s="338"/>
      <c r="G9560" s="338"/>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
      <c r="A9561" s="279"/>
      <c r="B9561" s="100"/>
      <c r="C9561" s="138" t="s">
        <v>604</v>
      </c>
      <c r="D9561" s="101"/>
      <c r="E9561" s="102"/>
      <c r="F9561" s="103"/>
      <c r="G9561" s="280"/>
    </row>
    <row r="9562" spans="1:123" s="224" customFormat="1" ht="24" customHeight="1" x14ac:dyDescent="0.2">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
      <c r="A9576" s="282"/>
      <c r="D9576" s="94"/>
      <c r="E9576" s="95"/>
      <c r="F9576" s="268" t="s">
        <v>31</v>
      </c>
      <c r="G9576" s="283">
        <f>SUBTOTAL(9,G9562:G9575)</f>
        <v>0</v>
      </c>
    </row>
    <row r="9577" spans="1:7" ht="24" customHeight="1" x14ac:dyDescent="0.2">
      <c r="A9577" s="282"/>
      <c r="C9577" s="104" t="s">
        <v>605</v>
      </c>
      <c r="D9577" s="94"/>
      <c r="E9577" s="95"/>
      <c r="G9577" s="284"/>
    </row>
    <row r="9578" spans="1:7" s="224" customFormat="1" ht="24" customHeight="1" x14ac:dyDescent="0.2">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
      <c r="A9585" s="219" t="str">
        <f t="shared" si="2871"/>
        <v/>
      </c>
      <c r="B9585" s="217">
        <f t="shared" si="2872"/>
        <v>0</v>
      </c>
      <c r="C9585" s="218"/>
      <c r="D9585" s="219" t="str">
        <f t="shared" si="2873"/>
        <v/>
      </c>
      <c r="E9585" s="220"/>
      <c r="F9585" s="221">
        <f t="shared" si="2874"/>
        <v>0</v>
      </c>
      <c r="G9585" s="281">
        <f t="shared" si="2875"/>
        <v>0</v>
      </c>
    </row>
    <row r="9586" spans="1:7" ht="24" customHeight="1" x14ac:dyDescent="0.2">
      <c r="A9586" s="282"/>
      <c r="D9586" s="94"/>
      <c r="E9586" s="95"/>
      <c r="F9586" s="268" t="s">
        <v>32</v>
      </c>
      <c r="G9586" s="283">
        <f>SUBTOTAL(9,G9578:G9585)</f>
        <v>0</v>
      </c>
    </row>
    <row r="9587" spans="1:7" ht="24" customHeight="1" x14ac:dyDescent="0.2">
      <c r="A9587" s="282"/>
      <c r="C9587" s="104" t="s">
        <v>606</v>
      </c>
      <c r="D9587" s="94"/>
      <c r="E9587" s="95"/>
      <c r="G9587" s="284"/>
    </row>
    <row r="9588" spans="1:7" s="224" customFormat="1" ht="24" customHeight="1" x14ac:dyDescent="0.2">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
      <c r="A9597" s="285"/>
      <c r="B9597" s="94"/>
      <c r="D9597" s="94"/>
      <c r="E9597" s="95"/>
      <c r="F9597" s="268" t="s">
        <v>33</v>
      </c>
      <c r="G9597" s="283">
        <f>SUBTOTAL(9,G9588:G9596)</f>
        <v>0</v>
      </c>
    </row>
    <row r="9598" spans="1:7" ht="24" customHeight="1" x14ac:dyDescent="0.2">
      <c r="A9598" s="286"/>
      <c r="B9598" s="94"/>
      <c r="D9598" s="94"/>
      <c r="E9598" s="95"/>
      <c r="G9598" s="284"/>
    </row>
    <row r="9599" spans="1:7" ht="24" customHeight="1" x14ac:dyDescent="0.2">
      <c r="A9599" s="287" t="str">
        <f>B9557</f>
        <v>17.1.3.1</v>
      </c>
      <c r="B9599" s="288" t="str">
        <f>C9557</f>
        <v>Matafuegos ABC de 5 kg</v>
      </c>
      <c r="C9599" s="101"/>
      <c r="D9599" s="101" t="s">
        <v>34</v>
      </c>
      <c r="E9599" s="102"/>
      <c r="F9599" s="290" t="s">
        <v>35</v>
      </c>
      <c r="G9599" s="289">
        <f>SUBTOTAL(9,G9562:G9598)</f>
        <v>0</v>
      </c>
    </row>
    <row r="9601" spans="1:123" ht="24" customHeight="1" x14ac:dyDescent="0.2">
      <c r="A9601" s="269" t="s">
        <v>37</v>
      </c>
      <c r="B9601" s="270"/>
      <c r="C9601" s="270"/>
      <c r="D9601" s="270"/>
      <c r="E9601" s="270"/>
      <c r="F9601" s="270"/>
      <c r="G9601" s="271"/>
    </row>
    <row r="9602" spans="1:123" ht="24" customHeight="1" x14ac:dyDescent="0.2">
      <c r="A9602" s="272" t="s">
        <v>602</v>
      </c>
      <c r="B9602" s="90" t="str">
        <f>Comitente</f>
        <v>SUBSECRETARIA DE ARQUITECTURA</v>
      </c>
      <c r="C9602" s="86"/>
      <c r="D9602" s="91"/>
      <c r="E9602" s="91"/>
      <c r="F9602" s="92"/>
      <c r="G9602" s="273"/>
    </row>
    <row r="9603" spans="1:123" ht="24" customHeight="1" x14ac:dyDescent="0.2">
      <c r="A9603" s="272" t="s">
        <v>603</v>
      </c>
      <c r="B9603" s="90">
        <f>Contratista</f>
        <v>0</v>
      </c>
      <c r="C9603" s="87"/>
      <c r="D9603" s="87"/>
      <c r="E9603" s="87"/>
      <c r="F9603" s="93"/>
      <c r="G9603" s="274"/>
    </row>
    <row r="9604" spans="1:123" ht="24" customHeight="1" x14ac:dyDescent="0.2">
      <c r="A9604" s="272" t="s">
        <v>24</v>
      </c>
      <c r="B9604" s="90" t="str">
        <f>Obra</f>
        <v>ESCUELA SECUNDARIA ULLUM</v>
      </c>
      <c r="C9604" s="87"/>
      <c r="D9604" s="87"/>
      <c r="E9604" s="87"/>
      <c r="F9604" s="93" t="s">
        <v>38</v>
      </c>
      <c r="G9604" s="275">
        <f>Fecha_Base</f>
        <v>0</v>
      </c>
    </row>
    <row r="9605" spans="1:123" ht="24" customHeight="1" x14ac:dyDescent="0.2">
      <c r="A9605" s="276" t="s">
        <v>601</v>
      </c>
      <c r="B9605" s="88" t="str">
        <f>Ubicación</f>
        <v>ULLUM - SAN JUAN</v>
      </c>
      <c r="C9605" s="88"/>
      <c r="D9605" s="94"/>
      <c r="E9605" s="95"/>
      <c r="G9605" s="277"/>
    </row>
    <row r="9606" spans="1:123" ht="24" customHeight="1" x14ac:dyDescent="0.2">
      <c r="A9606" s="276" t="s">
        <v>39</v>
      </c>
      <c r="B9606" s="97">
        <f>IFERROR(VALUE(LEFT(B9607,FIND(".",B9607)-1)),"")</f>
        <v>17</v>
      </c>
      <c r="C9606" s="89" t="str">
        <f>IFERROR(VLOOKUP(B9606,Tabla_CyP,2,FALSE),"")</f>
        <v xml:space="preserve"> INSTALACIÓN DE SEGURIDAD</v>
      </c>
      <c r="E9606" s="95"/>
      <c r="G9606" s="277"/>
    </row>
    <row r="9607" spans="1:123" ht="24" customHeight="1" x14ac:dyDescent="0.2">
      <c r="A9607" s="276" t="s">
        <v>25</v>
      </c>
      <c r="B9607" s="98" t="str">
        <f>IFERROR(VLOOKUP(COUNTIF($A$1:A9607,"ANALISIS DE PRECIOS"),Tabla_NumeroItem,2,FALSE),"")</f>
        <v>17.1.3.2</v>
      </c>
      <c r="C9607" s="89" t="str">
        <f>IFERROR(VLOOKUP(B9607,Tabla_CyP,2,FALSE),"")</f>
        <v>Cartel de Salida con Iluminación Autónoma Minimo 6 hs</v>
      </c>
      <c r="D9607" s="94"/>
      <c r="E9607" s="95"/>
      <c r="F9607" s="93" t="s">
        <v>26</v>
      </c>
      <c r="G9607" s="278" t="str">
        <f>IFERROR(VLOOKUP(B9607,Tabla_CyP,4,FALSE),"")</f>
        <v>Un</v>
      </c>
    </row>
    <row r="9608" spans="1:123" ht="24" customHeight="1" x14ac:dyDescent="0.2">
      <c r="A9608" s="276"/>
      <c r="B9608" s="88"/>
      <c r="D9608" s="94"/>
      <c r="E9608" s="95"/>
      <c r="G9608" s="277"/>
    </row>
    <row r="9609" spans="1:123" ht="24" customHeight="1" x14ac:dyDescent="0.2">
      <c r="A9609" s="331" t="s">
        <v>507</v>
      </c>
      <c r="B9609" s="332"/>
      <c r="C9609" s="333" t="s">
        <v>0</v>
      </c>
      <c r="D9609" s="333" t="s">
        <v>27</v>
      </c>
      <c r="E9609" s="335" t="s">
        <v>28</v>
      </c>
      <c r="F9609" s="337" t="s">
        <v>29</v>
      </c>
      <c r="G9609" s="337" t="s">
        <v>30</v>
      </c>
    </row>
    <row r="9610" spans="1:123" s="94" customFormat="1" ht="24" customHeight="1" x14ac:dyDescent="0.2">
      <c r="A9610" s="99" t="s">
        <v>508</v>
      </c>
      <c r="B9610" s="99" t="s">
        <v>509</v>
      </c>
      <c r="C9610" s="334"/>
      <c r="D9610" s="334"/>
      <c r="E9610" s="336"/>
      <c r="F9610" s="338"/>
      <c r="G9610" s="338"/>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
      <c r="A9611" s="279"/>
      <c r="B9611" s="100"/>
      <c r="C9611" s="138" t="s">
        <v>604</v>
      </c>
      <c r="D9611" s="101"/>
      <c r="E9611" s="102"/>
      <c r="F9611" s="103"/>
      <c r="G9611" s="280"/>
    </row>
    <row r="9612" spans="1:123" s="224" customFormat="1" ht="24" customHeight="1" x14ac:dyDescent="0.2">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
      <c r="A9626" s="282"/>
      <c r="D9626" s="94"/>
      <c r="E9626" s="95"/>
      <c r="F9626" s="268" t="s">
        <v>31</v>
      </c>
      <c r="G9626" s="283">
        <f>SUBTOTAL(9,G9612:G9625)</f>
        <v>0</v>
      </c>
    </row>
    <row r="9627" spans="1:7" ht="24" customHeight="1" x14ac:dyDescent="0.2">
      <c r="A9627" s="282"/>
      <c r="C9627" s="104" t="s">
        <v>605</v>
      </c>
      <c r="D9627" s="94"/>
      <c r="E9627" s="95"/>
      <c r="G9627" s="284"/>
    </row>
    <row r="9628" spans="1:7" s="224" customFormat="1" ht="24" customHeight="1" x14ac:dyDescent="0.2">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
      <c r="A9635" s="219" t="str">
        <f t="shared" si="2886"/>
        <v/>
      </c>
      <c r="B9635" s="217">
        <f t="shared" si="2887"/>
        <v>0</v>
      </c>
      <c r="C9635" s="218"/>
      <c r="D9635" s="219" t="str">
        <f t="shared" si="2888"/>
        <v/>
      </c>
      <c r="E9635" s="220"/>
      <c r="F9635" s="221">
        <f t="shared" si="2889"/>
        <v>0</v>
      </c>
      <c r="G9635" s="281">
        <f t="shared" si="2890"/>
        <v>0</v>
      </c>
    </row>
    <row r="9636" spans="1:7" ht="24" customHeight="1" x14ac:dyDescent="0.2">
      <c r="A9636" s="282"/>
      <c r="D9636" s="94"/>
      <c r="E9636" s="95"/>
      <c r="F9636" s="268" t="s">
        <v>32</v>
      </c>
      <c r="G9636" s="283">
        <f>SUBTOTAL(9,G9628:G9635)</f>
        <v>0</v>
      </c>
    </row>
    <row r="9637" spans="1:7" ht="24" customHeight="1" x14ac:dyDescent="0.2">
      <c r="A9637" s="282"/>
      <c r="C9637" s="104" t="s">
        <v>606</v>
      </c>
      <c r="D9637" s="94"/>
      <c r="E9637" s="95"/>
      <c r="G9637" s="284"/>
    </row>
    <row r="9638" spans="1:7" s="224" customFormat="1" ht="24" customHeight="1" x14ac:dyDescent="0.2">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
      <c r="A9647" s="285"/>
      <c r="B9647" s="94"/>
      <c r="D9647" s="94"/>
      <c r="E9647" s="95"/>
      <c r="F9647" s="268" t="s">
        <v>33</v>
      </c>
      <c r="G9647" s="283">
        <f>SUBTOTAL(9,G9638:G9646)</f>
        <v>0</v>
      </c>
    </row>
    <row r="9648" spans="1:7" ht="24" customHeight="1" x14ac:dyDescent="0.2">
      <c r="A9648" s="286"/>
      <c r="B9648" s="94"/>
      <c r="D9648" s="94"/>
      <c r="E9648" s="95"/>
      <c r="G9648" s="284"/>
    </row>
    <row r="9649" spans="1:123" ht="24" customHeight="1" x14ac:dyDescent="0.2">
      <c r="A9649" s="287" t="str">
        <f>B9607</f>
        <v>17.1.3.2</v>
      </c>
      <c r="B9649" s="288" t="str">
        <f>C9607</f>
        <v>Cartel de Salida con Iluminación Autónoma Minimo 6 hs</v>
      </c>
      <c r="C9649" s="101"/>
      <c r="D9649" s="101" t="s">
        <v>34</v>
      </c>
      <c r="E9649" s="102"/>
      <c r="F9649" s="290" t="s">
        <v>35</v>
      </c>
      <c r="G9649" s="289">
        <f>SUBTOTAL(9,G9612:G9648)</f>
        <v>0</v>
      </c>
    </row>
    <row r="9651" spans="1:123" ht="24" customHeight="1" x14ac:dyDescent="0.2">
      <c r="A9651" s="269" t="s">
        <v>37</v>
      </c>
      <c r="B9651" s="270"/>
      <c r="C9651" s="270"/>
      <c r="D9651" s="270"/>
      <c r="E9651" s="270"/>
      <c r="F9651" s="270"/>
      <c r="G9651" s="271"/>
    </row>
    <row r="9652" spans="1:123" ht="24" customHeight="1" x14ac:dyDescent="0.2">
      <c r="A9652" s="272" t="s">
        <v>602</v>
      </c>
      <c r="B9652" s="90" t="str">
        <f>Comitente</f>
        <v>SUBSECRETARIA DE ARQUITECTURA</v>
      </c>
      <c r="C9652" s="86"/>
      <c r="D9652" s="91"/>
      <c r="E9652" s="91"/>
      <c r="F9652" s="92"/>
      <c r="G9652" s="273"/>
    </row>
    <row r="9653" spans="1:123" ht="24" customHeight="1" x14ac:dyDescent="0.2">
      <c r="A9653" s="272" t="s">
        <v>603</v>
      </c>
      <c r="B9653" s="90">
        <f>Contratista</f>
        <v>0</v>
      </c>
      <c r="C9653" s="87"/>
      <c r="D9653" s="87"/>
      <c r="E9653" s="87"/>
      <c r="F9653" s="93"/>
      <c r="G9653" s="274"/>
    </row>
    <row r="9654" spans="1:123" ht="24" customHeight="1" x14ac:dyDescent="0.2">
      <c r="A9654" s="272" t="s">
        <v>24</v>
      </c>
      <c r="B9654" s="90" t="str">
        <f>Obra</f>
        <v>ESCUELA SECUNDARIA ULLUM</v>
      </c>
      <c r="C9654" s="87"/>
      <c r="D9654" s="87"/>
      <c r="E9654" s="87"/>
      <c r="F9654" s="93" t="s">
        <v>38</v>
      </c>
      <c r="G9654" s="275">
        <f>Fecha_Base</f>
        <v>0</v>
      </c>
    </row>
    <row r="9655" spans="1:123" ht="24" customHeight="1" x14ac:dyDescent="0.2">
      <c r="A9655" s="276" t="s">
        <v>601</v>
      </c>
      <c r="B9655" s="88" t="str">
        <f>Ubicación</f>
        <v>ULLUM - SAN JUAN</v>
      </c>
      <c r="C9655" s="88"/>
      <c r="D9655" s="94"/>
      <c r="E9655" s="95"/>
      <c r="G9655" s="277"/>
    </row>
    <row r="9656" spans="1:123" ht="24" customHeight="1" x14ac:dyDescent="0.2">
      <c r="A9656" s="276" t="s">
        <v>39</v>
      </c>
      <c r="B9656" s="97">
        <f>IFERROR(VALUE(LEFT(B9657,FIND(".",B9657)-1)),"")</f>
        <v>17</v>
      </c>
      <c r="C9656" s="89" t="str">
        <f>IFERROR(VLOOKUP(B9656,Tabla_CyP,2,FALSE),"")</f>
        <v xml:space="preserve"> INSTALACIÓN DE SEGURIDAD</v>
      </c>
      <c r="E9656" s="95"/>
      <c r="G9656" s="277"/>
    </row>
    <row r="9657" spans="1:123" ht="24" customHeight="1" x14ac:dyDescent="0.2">
      <c r="A9657" s="276" t="s">
        <v>25</v>
      </c>
      <c r="B9657" s="98" t="str">
        <f>IFERROR(VLOOKUP(COUNTIF($A$1:A9657,"ANALISIS DE PRECIOS"),Tabla_NumeroItem,2,FALSE),"")</f>
        <v>17.1.3.3</v>
      </c>
      <c r="C9657" s="89" t="str">
        <f>IFERROR(VLOOKUP(B9657,Tabla_CyP,2,FALSE),"")</f>
        <v>Cartel de Salida de PVC</v>
      </c>
      <c r="D9657" s="94"/>
      <c r="E9657" s="95"/>
      <c r="F9657" s="93" t="s">
        <v>26</v>
      </c>
      <c r="G9657" s="278" t="str">
        <f>IFERROR(VLOOKUP(B9657,Tabla_CyP,4,FALSE),"")</f>
        <v>Un</v>
      </c>
    </row>
    <row r="9658" spans="1:123" ht="24" customHeight="1" x14ac:dyDescent="0.2">
      <c r="A9658" s="276"/>
      <c r="B9658" s="88"/>
      <c r="D9658" s="94"/>
      <c r="E9658" s="95"/>
      <c r="G9658" s="277"/>
    </row>
    <row r="9659" spans="1:123" ht="24" customHeight="1" x14ac:dyDescent="0.2">
      <c r="A9659" s="331" t="s">
        <v>507</v>
      </c>
      <c r="B9659" s="332"/>
      <c r="C9659" s="333" t="s">
        <v>0</v>
      </c>
      <c r="D9659" s="333" t="s">
        <v>27</v>
      </c>
      <c r="E9659" s="335" t="s">
        <v>28</v>
      </c>
      <c r="F9659" s="337" t="s">
        <v>29</v>
      </c>
      <c r="G9659" s="337" t="s">
        <v>30</v>
      </c>
    </row>
    <row r="9660" spans="1:123" s="94" customFormat="1" ht="24" customHeight="1" x14ac:dyDescent="0.2">
      <c r="A9660" s="99" t="s">
        <v>508</v>
      </c>
      <c r="B9660" s="99" t="s">
        <v>509</v>
      </c>
      <c r="C9660" s="334"/>
      <c r="D9660" s="334"/>
      <c r="E9660" s="336"/>
      <c r="F9660" s="338"/>
      <c r="G9660" s="338"/>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
      <c r="A9661" s="279"/>
      <c r="B9661" s="100"/>
      <c r="C9661" s="138" t="s">
        <v>604</v>
      </c>
      <c r="D9661" s="101"/>
      <c r="E9661" s="102"/>
      <c r="F9661" s="103"/>
      <c r="G9661" s="280"/>
    </row>
    <row r="9662" spans="1:123" s="224" customFormat="1" ht="24" customHeight="1" x14ac:dyDescent="0.2">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
      <c r="A9676" s="282"/>
      <c r="D9676" s="94"/>
      <c r="E9676" s="95"/>
      <c r="F9676" s="268" t="s">
        <v>31</v>
      </c>
      <c r="G9676" s="283">
        <f>SUBTOTAL(9,G9662:G9675)</f>
        <v>0</v>
      </c>
    </row>
    <row r="9677" spans="1:7" ht="24" customHeight="1" x14ac:dyDescent="0.2">
      <c r="A9677" s="282"/>
      <c r="C9677" s="104" t="s">
        <v>605</v>
      </c>
      <c r="D9677" s="94"/>
      <c r="E9677" s="95"/>
      <c r="G9677" s="284"/>
    </row>
    <row r="9678" spans="1:7" s="224" customFormat="1" ht="24" customHeight="1" x14ac:dyDescent="0.2">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
      <c r="A9685" s="219" t="str">
        <f t="shared" si="2901"/>
        <v/>
      </c>
      <c r="B9685" s="217">
        <f t="shared" si="2902"/>
        <v>0</v>
      </c>
      <c r="C9685" s="218"/>
      <c r="D9685" s="219" t="str">
        <f t="shared" si="2903"/>
        <v/>
      </c>
      <c r="E9685" s="220"/>
      <c r="F9685" s="221">
        <f t="shared" si="2904"/>
        <v>0</v>
      </c>
      <c r="G9685" s="281">
        <f t="shared" si="2905"/>
        <v>0</v>
      </c>
    </row>
    <row r="9686" spans="1:7" ht="24" customHeight="1" x14ac:dyDescent="0.2">
      <c r="A9686" s="282"/>
      <c r="D9686" s="94"/>
      <c r="E9686" s="95"/>
      <c r="F9686" s="268" t="s">
        <v>32</v>
      </c>
      <c r="G9686" s="283">
        <f>SUBTOTAL(9,G9678:G9685)</f>
        <v>0</v>
      </c>
    </row>
    <row r="9687" spans="1:7" ht="24" customHeight="1" x14ac:dyDescent="0.2">
      <c r="A9687" s="282"/>
      <c r="C9687" s="104" t="s">
        <v>606</v>
      </c>
      <c r="D9687" s="94"/>
      <c r="E9687" s="95"/>
      <c r="G9687" s="284"/>
    </row>
    <row r="9688" spans="1:7" s="224" customFormat="1" ht="24" customHeight="1" x14ac:dyDescent="0.2">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
      <c r="A9697" s="285"/>
      <c r="B9697" s="94"/>
      <c r="D9697" s="94"/>
      <c r="E9697" s="95"/>
      <c r="F9697" s="268" t="s">
        <v>33</v>
      </c>
      <c r="G9697" s="283">
        <f>SUBTOTAL(9,G9688:G9696)</f>
        <v>0</v>
      </c>
    </row>
    <row r="9698" spans="1:123" ht="24" customHeight="1" x14ac:dyDescent="0.2">
      <c r="A9698" s="286"/>
      <c r="B9698" s="94"/>
      <c r="D9698" s="94"/>
      <c r="E9698" s="95"/>
      <c r="G9698" s="284"/>
    </row>
    <row r="9699" spans="1:123" ht="24" customHeight="1" x14ac:dyDescent="0.2">
      <c r="A9699" s="287" t="str">
        <f>B9657</f>
        <v>17.1.3.3</v>
      </c>
      <c r="B9699" s="288" t="str">
        <f>C9657</f>
        <v>Cartel de Salida de PVC</v>
      </c>
      <c r="C9699" s="101"/>
      <c r="D9699" s="101" t="s">
        <v>34</v>
      </c>
      <c r="E9699" s="102"/>
      <c r="F9699" s="290" t="s">
        <v>35</v>
      </c>
      <c r="G9699" s="289">
        <f>SUBTOTAL(9,G9662:G9698)</f>
        <v>0</v>
      </c>
    </row>
    <row r="9701" spans="1:123" ht="24" customHeight="1" x14ac:dyDescent="0.2">
      <c r="A9701" s="269" t="s">
        <v>37</v>
      </c>
      <c r="B9701" s="270"/>
      <c r="C9701" s="270"/>
      <c r="D9701" s="270"/>
      <c r="E9701" s="270"/>
      <c r="F9701" s="270"/>
      <c r="G9701" s="271"/>
    </row>
    <row r="9702" spans="1:123" ht="24" customHeight="1" x14ac:dyDescent="0.2">
      <c r="A9702" s="272" t="s">
        <v>602</v>
      </c>
      <c r="B9702" s="90" t="str">
        <f>Comitente</f>
        <v>SUBSECRETARIA DE ARQUITECTURA</v>
      </c>
      <c r="C9702" s="86"/>
      <c r="D9702" s="91"/>
      <c r="E9702" s="91"/>
      <c r="F9702" s="92"/>
      <c r="G9702" s="273"/>
    </row>
    <row r="9703" spans="1:123" ht="24" customHeight="1" x14ac:dyDescent="0.2">
      <c r="A9703" s="272" t="s">
        <v>603</v>
      </c>
      <c r="B9703" s="90">
        <f>Contratista</f>
        <v>0</v>
      </c>
      <c r="C9703" s="87"/>
      <c r="D9703" s="87"/>
      <c r="E9703" s="87"/>
      <c r="F9703" s="93"/>
      <c r="G9703" s="274"/>
    </row>
    <row r="9704" spans="1:123" ht="24" customHeight="1" x14ac:dyDescent="0.2">
      <c r="A9704" s="272" t="s">
        <v>24</v>
      </c>
      <c r="B9704" s="90" t="str">
        <f>Obra</f>
        <v>ESCUELA SECUNDARIA ULLUM</v>
      </c>
      <c r="C9704" s="87"/>
      <c r="D9704" s="87"/>
      <c r="E9704" s="87"/>
      <c r="F9704" s="93" t="s">
        <v>38</v>
      </c>
      <c r="G9704" s="275">
        <f>Fecha_Base</f>
        <v>0</v>
      </c>
    </row>
    <row r="9705" spans="1:123" ht="24" customHeight="1" x14ac:dyDescent="0.2">
      <c r="A9705" s="276" t="s">
        <v>601</v>
      </c>
      <c r="B9705" s="88" t="str">
        <f>Ubicación</f>
        <v>ULLUM - SAN JUAN</v>
      </c>
      <c r="C9705" s="88"/>
      <c r="D9705" s="94"/>
      <c r="E9705" s="95"/>
      <c r="G9705" s="277"/>
    </row>
    <row r="9706" spans="1:123" ht="24" customHeight="1" x14ac:dyDescent="0.2">
      <c r="A9706" s="276" t="s">
        <v>39</v>
      </c>
      <c r="B9706" s="97">
        <f>IFERROR(VALUE(LEFT(B9707,FIND(".",B9707)-1)),"")</f>
        <v>17</v>
      </c>
      <c r="C9706" s="89" t="str">
        <f>IFERROR(VLOOKUP(B9706,Tabla_CyP,2,FALSE),"")</f>
        <v xml:space="preserve"> INSTALACIÓN DE SEGURIDAD</v>
      </c>
      <c r="E9706" s="95"/>
      <c r="G9706" s="277"/>
    </row>
    <row r="9707" spans="1:123" ht="24" customHeight="1" x14ac:dyDescent="0.2">
      <c r="A9707" s="276" t="s">
        <v>25</v>
      </c>
      <c r="B9707" s="98" t="str">
        <f>IFERROR(VLOOKUP(COUNTIF($A$1:A9707,"ANALISIS DE PRECIOS"),Tabla_NumeroItem,2,FALSE),"")</f>
        <v>17.1.3.4</v>
      </c>
      <c r="C9707" s="89" t="str">
        <f>IFERROR(VLOOKUP(B9707,Tabla_CyP,2,FALSE),"")</f>
        <v xml:space="preserve">Botiquin Primeros Auxilios </v>
      </c>
      <c r="D9707" s="94"/>
      <c r="E9707" s="95"/>
      <c r="F9707" s="93" t="s">
        <v>26</v>
      </c>
      <c r="G9707" s="278" t="str">
        <f>IFERROR(VLOOKUP(B9707,Tabla_CyP,4,FALSE),"")</f>
        <v>Un</v>
      </c>
    </row>
    <row r="9708" spans="1:123" ht="24" customHeight="1" x14ac:dyDescent="0.2">
      <c r="A9708" s="276"/>
      <c r="B9708" s="88"/>
      <c r="D9708" s="94"/>
      <c r="E9708" s="95"/>
      <c r="G9708" s="277"/>
    </row>
    <row r="9709" spans="1:123" ht="24" customHeight="1" x14ac:dyDescent="0.2">
      <c r="A9709" s="331" t="s">
        <v>507</v>
      </c>
      <c r="B9709" s="332"/>
      <c r="C9709" s="333" t="s">
        <v>0</v>
      </c>
      <c r="D9709" s="333" t="s">
        <v>27</v>
      </c>
      <c r="E9709" s="335" t="s">
        <v>28</v>
      </c>
      <c r="F9709" s="337" t="s">
        <v>29</v>
      </c>
      <c r="G9709" s="337" t="s">
        <v>30</v>
      </c>
    </row>
    <row r="9710" spans="1:123" s="94" customFormat="1" ht="24" customHeight="1" x14ac:dyDescent="0.2">
      <c r="A9710" s="99" t="s">
        <v>508</v>
      </c>
      <c r="B9710" s="99" t="s">
        <v>509</v>
      </c>
      <c r="C9710" s="334"/>
      <c r="D9710" s="334"/>
      <c r="E9710" s="336"/>
      <c r="F9710" s="338"/>
      <c r="G9710" s="338"/>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
      <c r="A9711" s="279"/>
      <c r="B9711" s="100"/>
      <c r="C9711" s="138" t="s">
        <v>604</v>
      </c>
      <c r="D9711" s="101"/>
      <c r="E9711" s="102"/>
      <c r="F9711" s="103"/>
      <c r="G9711" s="280"/>
    </row>
    <row r="9712" spans="1:123" s="224" customFormat="1" ht="24" customHeight="1" x14ac:dyDescent="0.2">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
      <c r="A9726" s="282"/>
      <c r="D9726" s="94"/>
      <c r="E9726" s="95"/>
      <c r="F9726" s="268" t="s">
        <v>31</v>
      </c>
      <c r="G9726" s="283">
        <f>SUBTOTAL(9,G9712:G9725)</f>
        <v>0</v>
      </c>
    </row>
    <row r="9727" spans="1:7" ht="24" customHeight="1" x14ac:dyDescent="0.2">
      <c r="A9727" s="282"/>
      <c r="C9727" s="104" t="s">
        <v>605</v>
      </c>
      <c r="D9727" s="94"/>
      <c r="E9727" s="95"/>
      <c r="G9727" s="284"/>
    </row>
    <row r="9728" spans="1:7" s="224" customFormat="1" ht="24" customHeight="1" x14ac:dyDescent="0.2">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
      <c r="A9735" s="219" t="str">
        <f t="shared" si="2916"/>
        <v/>
      </c>
      <c r="B9735" s="217">
        <f t="shared" si="2917"/>
        <v>0</v>
      </c>
      <c r="C9735" s="218"/>
      <c r="D9735" s="219" t="str">
        <f t="shared" si="2918"/>
        <v/>
      </c>
      <c r="E9735" s="220"/>
      <c r="F9735" s="221">
        <f t="shared" si="2919"/>
        <v>0</v>
      </c>
      <c r="G9735" s="281">
        <f t="shared" si="2920"/>
        <v>0</v>
      </c>
    </row>
    <row r="9736" spans="1:7" ht="24" customHeight="1" x14ac:dyDescent="0.2">
      <c r="A9736" s="282"/>
      <c r="D9736" s="94"/>
      <c r="E9736" s="95"/>
      <c r="F9736" s="268" t="s">
        <v>32</v>
      </c>
      <c r="G9736" s="283">
        <f>SUBTOTAL(9,G9728:G9735)</f>
        <v>0</v>
      </c>
    </row>
    <row r="9737" spans="1:7" ht="24" customHeight="1" x14ac:dyDescent="0.2">
      <c r="A9737" s="282"/>
      <c r="C9737" s="104" t="s">
        <v>606</v>
      </c>
      <c r="D9737" s="94"/>
      <c r="E9737" s="95"/>
      <c r="G9737" s="284"/>
    </row>
    <row r="9738" spans="1:7" s="224" customFormat="1" ht="24" customHeight="1" x14ac:dyDescent="0.2">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
      <c r="A9747" s="285"/>
      <c r="B9747" s="94"/>
      <c r="D9747" s="94"/>
      <c r="E9747" s="95"/>
      <c r="F9747" s="268" t="s">
        <v>33</v>
      </c>
      <c r="G9747" s="283">
        <f>SUBTOTAL(9,G9738:G9746)</f>
        <v>0</v>
      </c>
    </row>
    <row r="9748" spans="1:123" ht="24" customHeight="1" x14ac:dyDescent="0.2">
      <c r="A9748" s="286"/>
      <c r="B9748" s="94"/>
      <c r="D9748" s="94"/>
      <c r="E9748" s="95"/>
      <c r="G9748" s="284"/>
    </row>
    <row r="9749" spans="1:123" ht="24" customHeight="1" x14ac:dyDescent="0.2">
      <c r="A9749" s="287" t="str">
        <f>B9707</f>
        <v>17.1.3.4</v>
      </c>
      <c r="B9749" s="288" t="str">
        <f>C9707</f>
        <v xml:space="preserve">Botiquin Primeros Auxilios </v>
      </c>
      <c r="C9749" s="101"/>
      <c r="D9749" s="101" t="s">
        <v>34</v>
      </c>
      <c r="E9749" s="102"/>
      <c r="F9749" s="290" t="s">
        <v>35</v>
      </c>
      <c r="G9749" s="289">
        <f>SUBTOTAL(9,G9712:G9748)</f>
        <v>0</v>
      </c>
    </row>
    <row r="9751" spans="1:123" ht="24" customHeight="1" x14ac:dyDescent="0.2">
      <c r="A9751" s="269" t="s">
        <v>37</v>
      </c>
      <c r="B9751" s="270"/>
      <c r="C9751" s="270"/>
      <c r="D9751" s="270"/>
      <c r="E9751" s="270"/>
      <c r="F9751" s="270"/>
      <c r="G9751" s="271"/>
    </row>
    <row r="9752" spans="1:123" ht="24" customHeight="1" x14ac:dyDescent="0.2">
      <c r="A9752" s="272" t="s">
        <v>602</v>
      </c>
      <c r="B9752" s="90" t="str">
        <f>Comitente</f>
        <v>SUBSECRETARIA DE ARQUITECTURA</v>
      </c>
      <c r="C9752" s="86"/>
      <c r="D9752" s="91"/>
      <c r="E9752" s="91"/>
      <c r="F9752" s="92"/>
      <c r="G9752" s="273"/>
    </row>
    <row r="9753" spans="1:123" ht="24" customHeight="1" x14ac:dyDescent="0.2">
      <c r="A9753" s="272" t="s">
        <v>603</v>
      </c>
      <c r="B9753" s="90">
        <f>Contratista</f>
        <v>0</v>
      </c>
      <c r="C9753" s="87"/>
      <c r="D9753" s="87"/>
      <c r="E9753" s="87"/>
      <c r="F9753" s="93"/>
      <c r="G9753" s="274"/>
    </row>
    <row r="9754" spans="1:123" ht="24" customHeight="1" x14ac:dyDescent="0.2">
      <c r="A9754" s="272" t="s">
        <v>24</v>
      </c>
      <c r="B9754" s="90" t="str">
        <f>Obra</f>
        <v>ESCUELA SECUNDARIA ULLUM</v>
      </c>
      <c r="C9754" s="87"/>
      <c r="D9754" s="87"/>
      <c r="E9754" s="87"/>
      <c r="F9754" s="93" t="s">
        <v>38</v>
      </c>
      <c r="G9754" s="275">
        <f>Fecha_Base</f>
        <v>0</v>
      </c>
    </row>
    <row r="9755" spans="1:123" ht="24" customHeight="1" x14ac:dyDescent="0.2">
      <c r="A9755" s="276" t="s">
        <v>601</v>
      </c>
      <c r="B9755" s="88" t="str">
        <f>Ubicación</f>
        <v>ULLUM - SAN JUAN</v>
      </c>
      <c r="C9755" s="88"/>
      <c r="D9755" s="94"/>
      <c r="E9755" s="95"/>
      <c r="G9755" s="277"/>
    </row>
    <row r="9756" spans="1:123" ht="24" customHeight="1" x14ac:dyDescent="0.2">
      <c r="A9756" s="276" t="s">
        <v>39</v>
      </c>
      <c r="B9756" s="97">
        <f>IFERROR(VALUE(LEFT(B9757,FIND(".",B9757)-1)),"")</f>
        <v>17</v>
      </c>
      <c r="C9756" s="89" t="str">
        <f>IFERROR(VLOOKUP(B9756,Tabla_CyP,2,FALSE),"")</f>
        <v xml:space="preserve"> INSTALACIÓN DE SEGURIDAD</v>
      </c>
      <c r="E9756" s="95"/>
      <c r="G9756" s="277"/>
    </row>
    <row r="9757" spans="1:123" ht="24" customHeight="1" x14ac:dyDescent="0.2">
      <c r="A9757" s="276" t="s">
        <v>25</v>
      </c>
      <c r="B9757" s="98" t="str">
        <f>IFERROR(VLOOKUP(COUNTIF($A$1:A9757,"ANALISIS DE PRECIOS"),Tabla_NumeroItem,2,FALSE),"")</f>
        <v>17.1.4.1</v>
      </c>
      <c r="C9757" s="89" t="str">
        <f>IFERROR(VLOOKUP(B9757,Tabla_CyP,2,FALSE),"")</f>
        <v>Tanque de Agua Exclusivo para Extincion de Incendio 5000 litros</v>
      </c>
      <c r="D9757" s="94"/>
      <c r="E9757" s="95"/>
      <c r="F9757" s="93" t="s">
        <v>26</v>
      </c>
      <c r="G9757" s="278" t="str">
        <f>IFERROR(VLOOKUP(B9757,Tabla_CyP,4,FALSE),"")</f>
        <v>Un</v>
      </c>
    </row>
    <row r="9758" spans="1:123" ht="24" customHeight="1" x14ac:dyDescent="0.2">
      <c r="A9758" s="276"/>
      <c r="B9758" s="88"/>
      <c r="D9758" s="94"/>
      <c r="E9758" s="95"/>
      <c r="G9758" s="277"/>
    </row>
    <row r="9759" spans="1:123" ht="24" customHeight="1" x14ac:dyDescent="0.2">
      <c r="A9759" s="331" t="s">
        <v>507</v>
      </c>
      <c r="B9759" s="332"/>
      <c r="C9759" s="333" t="s">
        <v>0</v>
      </c>
      <c r="D9759" s="333" t="s">
        <v>27</v>
      </c>
      <c r="E9759" s="335" t="s">
        <v>28</v>
      </c>
      <c r="F9759" s="337" t="s">
        <v>29</v>
      </c>
      <c r="G9759" s="337" t="s">
        <v>30</v>
      </c>
    </row>
    <row r="9760" spans="1:123" s="94" customFormat="1" ht="24" customHeight="1" x14ac:dyDescent="0.2">
      <c r="A9760" s="99" t="s">
        <v>508</v>
      </c>
      <c r="B9760" s="99" t="s">
        <v>509</v>
      </c>
      <c r="C9760" s="334"/>
      <c r="D9760" s="334"/>
      <c r="E9760" s="336"/>
      <c r="F9760" s="338"/>
      <c r="G9760" s="338"/>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
      <c r="A9761" s="279"/>
      <c r="B9761" s="100"/>
      <c r="C9761" s="138" t="s">
        <v>604</v>
      </c>
      <c r="D9761" s="101"/>
      <c r="E9761" s="102"/>
      <c r="F9761" s="103"/>
      <c r="G9761" s="280"/>
    </row>
    <row r="9762" spans="1:7" s="224" customFormat="1" ht="24" customHeight="1" x14ac:dyDescent="0.2">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
      <c r="A9776" s="282"/>
      <c r="D9776" s="94"/>
      <c r="E9776" s="95"/>
      <c r="F9776" s="268" t="s">
        <v>31</v>
      </c>
      <c r="G9776" s="283">
        <f>SUBTOTAL(9,G9762:G9775)</f>
        <v>0</v>
      </c>
    </row>
    <row r="9777" spans="1:7" ht="24" customHeight="1" x14ac:dyDescent="0.2">
      <c r="A9777" s="282"/>
      <c r="C9777" s="104" t="s">
        <v>605</v>
      </c>
      <c r="D9777" s="94"/>
      <c r="E9777" s="95"/>
      <c r="G9777" s="284"/>
    </row>
    <row r="9778" spans="1:7" s="224" customFormat="1" ht="24" customHeight="1" x14ac:dyDescent="0.2">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
      <c r="A9785" s="219" t="str">
        <f t="shared" si="2931"/>
        <v/>
      </c>
      <c r="B9785" s="217">
        <f t="shared" si="2932"/>
        <v>0</v>
      </c>
      <c r="C9785" s="218"/>
      <c r="D9785" s="219" t="str">
        <f t="shared" si="2933"/>
        <v/>
      </c>
      <c r="E9785" s="220"/>
      <c r="F9785" s="221">
        <f t="shared" si="2934"/>
        <v>0</v>
      </c>
      <c r="G9785" s="281">
        <f t="shared" si="2935"/>
        <v>0</v>
      </c>
    </row>
    <row r="9786" spans="1:7" ht="24" customHeight="1" x14ac:dyDescent="0.2">
      <c r="A9786" s="282"/>
      <c r="D9786" s="94"/>
      <c r="E9786" s="95"/>
      <c r="F9786" s="268" t="s">
        <v>32</v>
      </c>
      <c r="G9786" s="283">
        <f>SUBTOTAL(9,G9778:G9785)</f>
        <v>0</v>
      </c>
    </row>
    <row r="9787" spans="1:7" ht="24" customHeight="1" x14ac:dyDescent="0.2">
      <c r="A9787" s="282"/>
      <c r="C9787" s="104" t="s">
        <v>606</v>
      </c>
      <c r="D9787" s="94"/>
      <c r="E9787" s="95"/>
      <c r="G9787" s="284"/>
    </row>
    <row r="9788" spans="1:7" s="224" customFormat="1" ht="24" customHeight="1" x14ac:dyDescent="0.2">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
      <c r="A9797" s="285"/>
      <c r="B9797" s="94"/>
      <c r="D9797" s="94"/>
      <c r="E9797" s="95"/>
      <c r="F9797" s="268" t="s">
        <v>33</v>
      </c>
      <c r="G9797" s="283">
        <f>SUBTOTAL(9,G9788:G9796)</f>
        <v>0</v>
      </c>
    </row>
    <row r="9798" spans="1:7" ht="24" customHeight="1" x14ac:dyDescent="0.2">
      <c r="A9798" s="286"/>
      <c r="B9798" s="94"/>
      <c r="D9798" s="94"/>
      <c r="E9798" s="95"/>
      <c r="G9798" s="284"/>
    </row>
    <row r="9799" spans="1:7" ht="24" customHeight="1" x14ac:dyDescent="0.2">
      <c r="A9799" s="287" t="str">
        <f>B9757</f>
        <v>17.1.4.1</v>
      </c>
      <c r="B9799" s="288" t="str">
        <f>C9757</f>
        <v>Tanque de Agua Exclusivo para Extincion de Incendio 5000 litros</v>
      </c>
      <c r="C9799" s="101"/>
      <c r="D9799" s="101" t="s">
        <v>34</v>
      </c>
      <c r="E9799" s="102"/>
      <c r="F9799" s="290" t="s">
        <v>35</v>
      </c>
      <c r="G9799" s="289">
        <f>SUBTOTAL(9,G9762:G9798)</f>
        <v>0</v>
      </c>
    </row>
    <row r="9801" spans="1:7" ht="24" customHeight="1" x14ac:dyDescent="0.2">
      <c r="A9801" s="269" t="s">
        <v>37</v>
      </c>
      <c r="B9801" s="270"/>
      <c r="C9801" s="270"/>
      <c r="D9801" s="270"/>
      <c r="E9801" s="270"/>
      <c r="F9801" s="270"/>
      <c r="G9801" s="271"/>
    </row>
    <row r="9802" spans="1:7" ht="24" customHeight="1" x14ac:dyDescent="0.2">
      <c r="A9802" s="272" t="s">
        <v>602</v>
      </c>
      <c r="B9802" s="90" t="str">
        <f>Comitente</f>
        <v>SUBSECRETARIA DE ARQUITECTURA</v>
      </c>
      <c r="C9802" s="86"/>
      <c r="D9802" s="91"/>
      <c r="E9802" s="91"/>
      <c r="F9802" s="92"/>
      <c r="G9802" s="273"/>
    </row>
    <row r="9803" spans="1:7" ht="24" customHeight="1" x14ac:dyDescent="0.2">
      <c r="A9803" s="272" t="s">
        <v>603</v>
      </c>
      <c r="B9803" s="90">
        <f>Contratista</f>
        <v>0</v>
      </c>
      <c r="C9803" s="87"/>
      <c r="D9803" s="87"/>
      <c r="E9803" s="87"/>
      <c r="F9803" s="93"/>
      <c r="G9803" s="274"/>
    </row>
    <row r="9804" spans="1:7" ht="24" customHeight="1" x14ac:dyDescent="0.2">
      <c r="A9804" s="272" t="s">
        <v>24</v>
      </c>
      <c r="B9804" s="90" t="str">
        <f>Obra</f>
        <v>ESCUELA SECUNDARIA ULLUM</v>
      </c>
      <c r="C9804" s="87"/>
      <c r="D9804" s="87"/>
      <c r="E9804" s="87"/>
      <c r="F9804" s="93" t="s">
        <v>38</v>
      </c>
      <c r="G9804" s="275">
        <f>Fecha_Base</f>
        <v>0</v>
      </c>
    </row>
    <row r="9805" spans="1:7" ht="24" customHeight="1" x14ac:dyDescent="0.2">
      <c r="A9805" s="276" t="s">
        <v>601</v>
      </c>
      <c r="B9805" s="88" t="str">
        <f>Ubicación</f>
        <v>ULLUM - SAN JUAN</v>
      </c>
      <c r="C9805" s="88"/>
      <c r="D9805" s="94"/>
      <c r="E9805" s="95"/>
      <c r="G9805" s="277"/>
    </row>
    <row r="9806" spans="1:7" ht="24" customHeight="1" x14ac:dyDescent="0.2">
      <c r="A9806" s="276" t="s">
        <v>39</v>
      </c>
      <c r="B9806" s="97">
        <f>IFERROR(VALUE(LEFT(B9807,FIND(".",B9807)-1)),"")</f>
        <v>17</v>
      </c>
      <c r="C9806" s="89" t="str">
        <f>IFERROR(VLOOKUP(B9806,Tabla_CyP,2,FALSE),"")</f>
        <v xml:space="preserve"> INSTALACIÓN DE SEGURIDAD</v>
      </c>
      <c r="E9806" s="95"/>
      <c r="G9806" s="277"/>
    </row>
    <row r="9807" spans="1:7" ht="24" customHeight="1" x14ac:dyDescent="0.2">
      <c r="A9807" s="276" t="s">
        <v>25</v>
      </c>
      <c r="B9807" s="98" t="str">
        <f>IFERROR(VLOOKUP(COUNTIF($A$1:A9807,"ANALISIS DE PRECIOS"),Tabla_NumeroItem,2,FALSE),"")</f>
        <v>17.1.5</v>
      </c>
      <c r="C9807" s="89" t="str">
        <f>IFERROR(VLOOKUP(B9807,Tabla_CyP,2,FALSE),"")</f>
        <v xml:space="preserve">Planos   </v>
      </c>
      <c r="D9807" s="94"/>
      <c r="E9807" s="95"/>
      <c r="F9807" s="93" t="s">
        <v>26</v>
      </c>
      <c r="G9807" s="278" t="str">
        <f>IFERROR(VLOOKUP(B9807,Tabla_CyP,4,FALSE),"")</f>
        <v>Un</v>
      </c>
    </row>
    <row r="9808" spans="1:7" ht="24" customHeight="1" x14ac:dyDescent="0.2">
      <c r="A9808" s="276"/>
      <c r="B9808" s="88"/>
      <c r="D9808" s="94"/>
      <c r="E9808" s="95"/>
      <c r="G9808" s="277"/>
    </row>
    <row r="9809" spans="1:123" ht="24" customHeight="1" x14ac:dyDescent="0.2">
      <c r="A9809" s="331" t="s">
        <v>507</v>
      </c>
      <c r="B9809" s="332"/>
      <c r="C9809" s="333" t="s">
        <v>0</v>
      </c>
      <c r="D9809" s="333" t="s">
        <v>27</v>
      </c>
      <c r="E9809" s="335" t="s">
        <v>28</v>
      </c>
      <c r="F9809" s="337" t="s">
        <v>29</v>
      </c>
      <c r="G9809" s="337" t="s">
        <v>30</v>
      </c>
    </row>
    <row r="9810" spans="1:123" s="94" customFormat="1" ht="24" customHeight="1" x14ac:dyDescent="0.2">
      <c r="A9810" s="99" t="s">
        <v>508</v>
      </c>
      <c r="B9810" s="99" t="s">
        <v>509</v>
      </c>
      <c r="C9810" s="334"/>
      <c r="D9810" s="334"/>
      <c r="E9810" s="336"/>
      <c r="F9810" s="338"/>
      <c r="G9810" s="338"/>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
      <c r="A9811" s="279"/>
      <c r="B9811" s="100"/>
      <c r="C9811" s="138" t="s">
        <v>604</v>
      </c>
      <c r="D9811" s="101"/>
      <c r="E9811" s="102"/>
      <c r="F9811" s="103"/>
      <c r="G9811" s="280"/>
    </row>
    <row r="9812" spans="1:123" s="224" customFormat="1" ht="24" customHeight="1" x14ac:dyDescent="0.2">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
      <c r="A9826" s="282"/>
      <c r="D9826" s="94"/>
      <c r="E9826" s="95"/>
      <c r="F9826" s="268" t="s">
        <v>31</v>
      </c>
      <c r="G9826" s="283">
        <f>SUBTOTAL(9,G9812:G9825)</f>
        <v>0</v>
      </c>
    </row>
    <row r="9827" spans="1:7" ht="24" customHeight="1" x14ac:dyDescent="0.2">
      <c r="A9827" s="282"/>
      <c r="C9827" s="104" t="s">
        <v>605</v>
      </c>
      <c r="D9827" s="94"/>
      <c r="E9827" s="95"/>
      <c r="G9827" s="284"/>
    </row>
    <row r="9828" spans="1:7" s="224" customFormat="1" ht="24" customHeight="1" x14ac:dyDescent="0.2">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
      <c r="A9835" s="219" t="str">
        <f t="shared" si="2946"/>
        <v/>
      </c>
      <c r="B9835" s="217">
        <f t="shared" si="2947"/>
        <v>0</v>
      </c>
      <c r="C9835" s="218"/>
      <c r="D9835" s="219" t="str">
        <f t="shared" si="2948"/>
        <v/>
      </c>
      <c r="E9835" s="220"/>
      <c r="F9835" s="221">
        <f t="shared" si="2949"/>
        <v>0</v>
      </c>
      <c r="G9835" s="281">
        <f t="shared" si="2950"/>
        <v>0</v>
      </c>
    </row>
    <row r="9836" spans="1:7" ht="24" customHeight="1" x14ac:dyDescent="0.2">
      <c r="A9836" s="282"/>
      <c r="D9836" s="94"/>
      <c r="E9836" s="95"/>
      <c r="F9836" s="268" t="s">
        <v>32</v>
      </c>
      <c r="G9836" s="283">
        <f>SUBTOTAL(9,G9828:G9835)</f>
        <v>0</v>
      </c>
    </row>
    <row r="9837" spans="1:7" ht="24" customHeight="1" x14ac:dyDescent="0.2">
      <c r="A9837" s="282"/>
      <c r="C9837" s="104" t="s">
        <v>606</v>
      </c>
      <c r="D9837" s="94"/>
      <c r="E9837" s="95"/>
      <c r="G9837" s="284"/>
    </row>
    <row r="9838" spans="1:7" s="224" customFormat="1" ht="24" customHeight="1" x14ac:dyDescent="0.2">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
      <c r="A9847" s="285"/>
      <c r="B9847" s="94"/>
      <c r="D9847" s="94"/>
      <c r="E9847" s="95"/>
      <c r="F9847" s="268" t="s">
        <v>33</v>
      </c>
      <c r="G9847" s="283">
        <f>SUBTOTAL(9,G9838:G9846)</f>
        <v>0</v>
      </c>
    </row>
    <row r="9848" spans="1:7" ht="24" customHeight="1" x14ac:dyDescent="0.2">
      <c r="A9848" s="286"/>
      <c r="B9848" s="94"/>
      <c r="D9848" s="94"/>
      <c r="E9848" s="95"/>
      <c r="G9848" s="284"/>
    </row>
    <row r="9849" spans="1:7" ht="24" customHeight="1" x14ac:dyDescent="0.2">
      <c r="A9849" s="287" t="str">
        <f>B9807</f>
        <v>17.1.5</v>
      </c>
      <c r="B9849" s="288" t="str">
        <f>C9807</f>
        <v xml:space="preserve">Planos   </v>
      </c>
      <c r="C9849" s="101"/>
      <c r="D9849" s="101" t="s">
        <v>34</v>
      </c>
      <c r="E9849" s="102"/>
      <c r="F9849" s="290" t="s">
        <v>35</v>
      </c>
      <c r="G9849" s="289">
        <f>SUBTOTAL(9,G9812:G9848)</f>
        <v>0</v>
      </c>
    </row>
    <row r="9851" spans="1:7" ht="24" customHeight="1" x14ac:dyDescent="0.2">
      <c r="A9851" s="269" t="s">
        <v>37</v>
      </c>
      <c r="B9851" s="270"/>
      <c r="C9851" s="270"/>
      <c r="D9851" s="270"/>
      <c r="E9851" s="270"/>
      <c r="F9851" s="270"/>
      <c r="G9851" s="271"/>
    </row>
    <row r="9852" spans="1:7" ht="24" customHeight="1" x14ac:dyDescent="0.2">
      <c r="A9852" s="272" t="s">
        <v>602</v>
      </c>
      <c r="B9852" s="90" t="str">
        <f>Comitente</f>
        <v>SUBSECRETARIA DE ARQUITECTURA</v>
      </c>
      <c r="C9852" s="86"/>
      <c r="D9852" s="91"/>
      <c r="E9852" s="91"/>
      <c r="F9852" s="92"/>
      <c r="G9852" s="273"/>
    </row>
    <row r="9853" spans="1:7" ht="24" customHeight="1" x14ac:dyDescent="0.2">
      <c r="A9853" s="272" t="s">
        <v>603</v>
      </c>
      <c r="B9853" s="90">
        <f>Contratista</f>
        <v>0</v>
      </c>
      <c r="C9853" s="87"/>
      <c r="D9853" s="87"/>
      <c r="E9853" s="87"/>
      <c r="F9853" s="93"/>
      <c r="G9853" s="274"/>
    </row>
    <row r="9854" spans="1:7" ht="24" customHeight="1" x14ac:dyDescent="0.2">
      <c r="A9854" s="272" t="s">
        <v>24</v>
      </c>
      <c r="B9854" s="90" t="str">
        <f>Obra</f>
        <v>ESCUELA SECUNDARIA ULLUM</v>
      </c>
      <c r="C9854" s="87"/>
      <c r="D9854" s="87"/>
      <c r="E9854" s="87"/>
      <c r="F9854" s="93" t="s">
        <v>38</v>
      </c>
      <c r="G9854" s="275">
        <f>Fecha_Base</f>
        <v>0</v>
      </c>
    </row>
    <row r="9855" spans="1:7" ht="24" customHeight="1" x14ac:dyDescent="0.2">
      <c r="A9855" s="276" t="s">
        <v>601</v>
      </c>
      <c r="B9855" s="88" t="str">
        <f>Ubicación</f>
        <v>ULLUM - SAN JUAN</v>
      </c>
      <c r="C9855" s="88"/>
      <c r="D9855" s="94"/>
      <c r="E9855" s="95"/>
      <c r="G9855" s="277"/>
    </row>
    <row r="9856" spans="1:7" ht="24" customHeight="1" x14ac:dyDescent="0.2">
      <c r="A9856" s="276" t="s">
        <v>39</v>
      </c>
      <c r="B9856" s="97">
        <f>IFERROR(VALUE(LEFT(B9857,FIND(".",B9857)-1)),"")</f>
        <v>17</v>
      </c>
      <c r="C9856" s="89" t="str">
        <f>IFERROR(VLOOKUP(B9856,Tabla_CyP,2,FALSE),"")</f>
        <v xml:space="preserve"> INSTALACIÓN DE SEGURIDAD</v>
      </c>
      <c r="E9856" s="95"/>
      <c r="G9856" s="277"/>
    </row>
    <row r="9857" spans="1:123" ht="24" customHeight="1" x14ac:dyDescent="0.2">
      <c r="A9857" s="276" t="s">
        <v>25</v>
      </c>
      <c r="B9857" s="98" t="str">
        <f>IFERROR(VLOOKUP(COUNTIF($A$1:A9857,"ANALISIS DE PRECIOS"),Tabla_NumeroItem,2,FALSE),"")</f>
        <v>17.2.2.1</v>
      </c>
      <c r="C9857" s="89" t="str">
        <f>IFERROR(VLOOKUP(B9857,Tabla_CyP,2,FALSE),"")</f>
        <v>Avisador Manual de Incendio</v>
      </c>
      <c r="D9857" s="94"/>
      <c r="E9857" s="95"/>
      <c r="F9857" s="93" t="s">
        <v>26</v>
      </c>
      <c r="G9857" s="278" t="str">
        <f>IFERROR(VLOOKUP(B9857,Tabla_CyP,4,FALSE),"")</f>
        <v>Un</v>
      </c>
    </row>
    <row r="9858" spans="1:123" ht="24" customHeight="1" x14ac:dyDescent="0.2">
      <c r="A9858" s="276"/>
      <c r="B9858" s="88"/>
      <c r="D9858" s="94"/>
      <c r="E9858" s="95"/>
      <c r="G9858" s="277"/>
    </row>
    <row r="9859" spans="1:123" ht="24" customHeight="1" x14ac:dyDescent="0.2">
      <c r="A9859" s="331" t="s">
        <v>507</v>
      </c>
      <c r="B9859" s="332"/>
      <c r="C9859" s="333" t="s">
        <v>0</v>
      </c>
      <c r="D9859" s="333" t="s">
        <v>27</v>
      </c>
      <c r="E9859" s="335" t="s">
        <v>28</v>
      </c>
      <c r="F9859" s="337" t="s">
        <v>29</v>
      </c>
      <c r="G9859" s="337" t="s">
        <v>30</v>
      </c>
    </row>
    <row r="9860" spans="1:123" s="94" customFormat="1" ht="24" customHeight="1" x14ac:dyDescent="0.2">
      <c r="A9860" s="99" t="s">
        <v>508</v>
      </c>
      <c r="B9860" s="99" t="s">
        <v>509</v>
      </c>
      <c r="C9860" s="334"/>
      <c r="D9860" s="334"/>
      <c r="E9860" s="336"/>
      <c r="F9860" s="338"/>
      <c r="G9860" s="338"/>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
      <c r="A9861" s="279"/>
      <c r="B9861" s="100"/>
      <c r="C9861" s="138" t="s">
        <v>604</v>
      </c>
      <c r="D9861" s="101"/>
      <c r="E9861" s="102"/>
      <c r="F9861" s="103"/>
      <c r="G9861" s="280"/>
    </row>
    <row r="9862" spans="1:123" s="224" customFormat="1" ht="24" customHeight="1" x14ac:dyDescent="0.2">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
      <c r="A9876" s="282"/>
      <c r="D9876" s="94"/>
      <c r="E9876" s="95"/>
      <c r="F9876" s="268" t="s">
        <v>31</v>
      </c>
      <c r="G9876" s="283">
        <f>SUBTOTAL(9,G9862:G9875)</f>
        <v>0</v>
      </c>
    </row>
    <row r="9877" spans="1:7" ht="24" customHeight="1" x14ac:dyDescent="0.2">
      <c r="A9877" s="282"/>
      <c r="C9877" s="104" t="s">
        <v>605</v>
      </c>
      <c r="D9877" s="94"/>
      <c r="E9877" s="95"/>
      <c r="G9877" s="284"/>
    </row>
    <row r="9878" spans="1:7" s="224" customFormat="1" ht="24" customHeight="1" x14ac:dyDescent="0.2">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
      <c r="A9885" s="219" t="str">
        <f t="shared" si="2961"/>
        <v/>
      </c>
      <c r="B9885" s="217">
        <f t="shared" si="2962"/>
        <v>0</v>
      </c>
      <c r="C9885" s="218"/>
      <c r="D9885" s="219" t="str">
        <f t="shared" si="2963"/>
        <v/>
      </c>
      <c r="E9885" s="220"/>
      <c r="F9885" s="221">
        <f t="shared" si="2964"/>
        <v>0</v>
      </c>
      <c r="G9885" s="281">
        <f t="shared" si="2965"/>
        <v>0</v>
      </c>
    </row>
    <row r="9886" spans="1:7" ht="24" customHeight="1" x14ac:dyDescent="0.2">
      <c r="A9886" s="282"/>
      <c r="D9886" s="94"/>
      <c r="E9886" s="95"/>
      <c r="F9886" s="268" t="s">
        <v>32</v>
      </c>
      <c r="G9886" s="283">
        <f>SUBTOTAL(9,G9878:G9885)</f>
        <v>0</v>
      </c>
    </row>
    <row r="9887" spans="1:7" ht="24" customHeight="1" x14ac:dyDescent="0.2">
      <c r="A9887" s="282"/>
      <c r="C9887" s="104" t="s">
        <v>606</v>
      </c>
      <c r="D9887" s="94"/>
      <c r="E9887" s="95"/>
      <c r="G9887" s="284"/>
    </row>
    <row r="9888" spans="1:7" s="224" customFormat="1" ht="24" customHeight="1" x14ac:dyDescent="0.2">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
      <c r="A9897" s="285"/>
      <c r="B9897" s="94"/>
      <c r="D9897" s="94"/>
      <c r="E9897" s="95"/>
      <c r="F9897" s="268" t="s">
        <v>33</v>
      </c>
      <c r="G9897" s="283">
        <f>SUBTOTAL(9,G9888:G9896)</f>
        <v>0</v>
      </c>
    </row>
    <row r="9898" spans="1:7" ht="24" customHeight="1" x14ac:dyDescent="0.2">
      <c r="A9898" s="286"/>
      <c r="B9898" s="94"/>
      <c r="D9898" s="94"/>
      <c r="E9898" s="95"/>
      <c r="G9898" s="284"/>
    </row>
    <row r="9899" spans="1:7" ht="24" customHeight="1" x14ac:dyDescent="0.2">
      <c r="A9899" s="287" t="str">
        <f>B9857</f>
        <v>17.2.2.1</v>
      </c>
      <c r="B9899" s="288" t="str">
        <f>C9857</f>
        <v>Avisador Manual de Incendio</v>
      </c>
      <c r="C9899" s="101"/>
      <c r="D9899" s="101" t="s">
        <v>34</v>
      </c>
      <c r="E9899" s="102"/>
      <c r="F9899" s="290" t="s">
        <v>35</v>
      </c>
      <c r="G9899" s="289">
        <f>SUBTOTAL(9,G9862:G9898)</f>
        <v>0</v>
      </c>
    </row>
    <row r="9901" spans="1:7" ht="24" customHeight="1" x14ac:dyDescent="0.2">
      <c r="A9901" s="269" t="s">
        <v>37</v>
      </c>
      <c r="B9901" s="270"/>
      <c r="C9901" s="270"/>
      <c r="D9901" s="270"/>
      <c r="E9901" s="270"/>
      <c r="F9901" s="270"/>
      <c r="G9901" s="271"/>
    </row>
    <row r="9902" spans="1:7" ht="24" customHeight="1" x14ac:dyDescent="0.2">
      <c r="A9902" s="272" t="s">
        <v>602</v>
      </c>
      <c r="B9902" s="90" t="str">
        <f>Comitente</f>
        <v>SUBSECRETARIA DE ARQUITECTURA</v>
      </c>
      <c r="C9902" s="86"/>
      <c r="D9902" s="91"/>
      <c r="E9902" s="91"/>
      <c r="F9902" s="92"/>
      <c r="G9902" s="273"/>
    </row>
    <row r="9903" spans="1:7" ht="24" customHeight="1" x14ac:dyDescent="0.2">
      <c r="A9903" s="272" t="s">
        <v>603</v>
      </c>
      <c r="B9903" s="90">
        <f>Contratista</f>
        <v>0</v>
      </c>
      <c r="C9903" s="87"/>
      <c r="D9903" s="87"/>
      <c r="E9903" s="87"/>
      <c r="F9903" s="93"/>
      <c r="G9903" s="274"/>
    </row>
    <row r="9904" spans="1:7" ht="24" customHeight="1" x14ac:dyDescent="0.2">
      <c r="A9904" s="272" t="s">
        <v>24</v>
      </c>
      <c r="B9904" s="90" t="str">
        <f>Obra</f>
        <v>ESCUELA SECUNDARIA ULLUM</v>
      </c>
      <c r="C9904" s="87"/>
      <c r="D9904" s="87"/>
      <c r="E9904" s="87"/>
      <c r="F9904" s="93" t="s">
        <v>38</v>
      </c>
      <c r="G9904" s="275">
        <f>Fecha_Base</f>
        <v>0</v>
      </c>
    </row>
    <row r="9905" spans="1:123" ht="24" customHeight="1" x14ac:dyDescent="0.2">
      <c r="A9905" s="276" t="s">
        <v>601</v>
      </c>
      <c r="B9905" s="88" t="str">
        <f>Ubicación</f>
        <v>ULLUM - SAN JUAN</v>
      </c>
      <c r="C9905" s="88"/>
      <c r="D9905" s="94"/>
      <c r="E9905" s="95"/>
      <c r="G9905" s="277"/>
    </row>
    <row r="9906" spans="1:123" ht="24" customHeight="1" x14ac:dyDescent="0.2">
      <c r="A9906" s="276" t="s">
        <v>39</v>
      </c>
      <c r="B9906" s="97">
        <f>IFERROR(VALUE(LEFT(B9907,FIND(".",B9907)-1)),"")</f>
        <v>17</v>
      </c>
      <c r="C9906" s="89" t="str">
        <f>IFERROR(VLOOKUP(B9906,Tabla_CyP,2,FALSE),"")</f>
        <v xml:space="preserve"> INSTALACIÓN DE SEGURIDAD</v>
      </c>
      <c r="E9906" s="95"/>
      <c r="G9906" s="277"/>
    </row>
    <row r="9907" spans="1:123" ht="24" customHeight="1" x14ac:dyDescent="0.2">
      <c r="A9907" s="276" t="s">
        <v>25</v>
      </c>
      <c r="B9907" s="98" t="str">
        <f>IFERROR(VLOOKUP(COUNTIF($A$1:A9907,"ANALISIS DE PRECIOS"),Tabla_NumeroItem,2,FALSE),"")</f>
        <v>17.2.2.2</v>
      </c>
      <c r="C9907" s="89" t="str">
        <f>IFERROR(VLOOKUP(B9907,Tabla_CyP,2,FALSE),"")</f>
        <v>Alarma Combinada 90 d BA</v>
      </c>
      <c r="D9907" s="94"/>
      <c r="E9907" s="95"/>
      <c r="F9907" s="93" t="s">
        <v>26</v>
      </c>
      <c r="G9907" s="278" t="str">
        <f>IFERROR(VLOOKUP(B9907,Tabla_CyP,4,FALSE),"")</f>
        <v>Un</v>
      </c>
    </row>
    <row r="9908" spans="1:123" ht="24" customHeight="1" x14ac:dyDescent="0.2">
      <c r="A9908" s="276"/>
      <c r="B9908" s="88"/>
      <c r="D9908" s="94"/>
      <c r="E9908" s="95"/>
      <c r="G9908" s="277"/>
    </row>
    <row r="9909" spans="1:123" ht="24" customHeight="1" x14ac:dyDescent="0.2">
      <c r="A9909" s="331" t="s">
        <v>507</v>
      </c>
      <c r="B9909" s="332"/>
      <c r="C9909" s="333" t="s">
        <v>0</v>
      </c>
      <c r="D9909" s="333" t="s">
        <v>27</v>
      </c>
      <c r="E9909" s="335" t="s">
        <v>28</v>
      </c>
      <c r="F9909" s="337" t="s">
        <v>29</v>
      </c>
      <c r="G9909" s="337" t="s">
        <v>30</v>
      </c>
    </row>
    <row r="9910" spans="1:123" s="94" customFormat="1" ht="24" customHeight="1" x14ac:dyDescent="0.2">
      <c r="A9910" s="99" t="s">
        <v>508</v>
      </c>
      <c r="B9910" s="99" t="s">
        <v>509</v>
      </c>
      <c r="C9910" s="334"/>
      <c r="D9910" s="334"/>
      <c r="E9910" s="336"/>
      <c r="F9910" s="338"/>
      <c r="G9910" s="338"/>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
      <c r="A9911" s="279"/>
      <c r="B9911" s="100"/>
      <c r="C9911" s="138" t="s">
        <v>604</v>
      </c>
      <c r="D9911" s="101"/>
      <c r="E9911" s="102"/>
      <c r="F9911" s="103"/>
      <c r="G9911" s="280"/>
    </row>
    <row r="9912" spans="1:123" s="224" customFormat="1" ht="24" customHeight="1" x14ac:dyDescent="0.2">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
      <c r="A9926" s="282"/>
      <c r="D9926" s="94"/>
      <c r="E9926" s="95"/>
      <c r="F9926" s="268" t="s">
        <v>31</v>
      </c>
      <c r="G9926" s="283">
        <f>SUBTOTAL(9,G9912:G9925)</f>
        <v>0</v>
      </c>
    </row>
    <row r="9927" spans="1:7" ht="24" customHeight="1" x14ac:dyDescent="0.2">
      <c r="A9927" s="282"/>
      <c r="C9927" s="104" t="s">
        <v>605</v>
      </c>
      <c r="D9927" s="94"/>
      <c r="E9927" s="95"/>
      <c r="G9927" s="284"/>
    </row>
    <row r="9928" spans="1:7" s="224" customFormat="1" ht="24" customHeight="1" x14ac:dyDescent="0.2">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
      <c r="A9935" s="219" t="str">
        <f t="shared" si="2976"/>
        <v/>
      </c>
      <c r="B9935" s="217">
        <f t="shared" si="2977"/>
        <v>0</v>
      </c>
      <c r="C9935" s="218"/>
      <c r="D9935" s="219" t="str">
        <f t="shared" si="2978"/>
        <v/>
      </c>
      <c r="E9935" s="220"/>
      <c r="F9935" s="221">
        <f t="shared" si="2979"/>
        <v>0</v>
      </c>
      <c r="G9935" s="281">
        <f t="shared" si="2980"/>
        <v>0</v>
      </c>
    </row>
    <row r="9936" spans="1:7" ht="24" customHeight="1" x14ac:dyDescent="0.2">
      <c r="A9936" s="282"/>
      <c r="D9936" s="94"/>
      <c r="E9936" s="95"/>
      <c r="F9936" s="268" t="s">
        <v>32</v>
      </c>
      <c r="G9936" s="283">
        <f>SUBTOTAL(9,G9928:G9935)</f>
        <v>0</v>
      </c>
    </row>
    <row r="9937" spans="1:7" ht="24" customHeight="1" x14ac:dyDescent="0.2">
      <c r="A9937" s="282"/>
      <c r="C9937" s="104" t="s">
        <v>606</v>
      </c>
      <c r="D9937" s="94"/>
      <c r="E9937" s="95"/>
      <c r="G9937" s="284"/>
    </row>
    <row r="9938" spans="1:7" s="224" customFormat="1" ht="24" customHeight="1" x14ac:dyDescent="0.2">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
      <c r="A9947" s="285"/>
      <c r="B9947" s="94"/>
      <c r="D9947" s="94"/>
      <c r="E9947" s="95"/>
      <c r="F9947" s="268" t="s">
        <v>33</v>
      </c>
      <c r="G9947" s="283">
        <f>SUBTOTAL(9,G9938:G9946)</f>
        <v>0</v>
      </c>
    </row>
    <row r="9948" spans="1:7" ht="24" customHeight="1" x14ac:dyDescent="0.2">
      <c r="A9948" s="286"/>
      <c r="B9948" s="94"/>
      <c r="D9948" s="94"/>
      <c r="E9948" s="95"/>
      <c r="G9948" s="284"/>
    </row>
    <row r="9949" spans="1:7" ht="24" customHeight="1" x14ac:dyDescent="0.2">
      <c r="A9949" s="287" t="str">
        <f>B9907</f>
        <v>17.2.2.2</v>
      </c>
      <c r="B9949" s="288" t="str">
        <f>C9907</f>
        <v>Alarma Combinada 90 d BA</v>
      </c>
      <c r="C9949" s="101"/>
      <c r="D9949" s="101" t="s">
        <v>34</v>
      </c>
      <c r="E9949" s="102"/>
      <c r="F9949" s="290" t="s">
        <v>35</v>
      </c>
      <c r="G9949" s="289">
        <f>SUBTOTAL(9,G9912:G9948)</f>
        <v>0</v>
      </c>
    </row>
    <row r="9951" spans="1:7" ht="24" customHeight="1" x14ac:dyDescent="0.2">
      <c r="A9951" s="269" t="s">
        <v>37</v>
      </c>
      <c r="B9951" s="270"/>
      <c r="C9951" s="270"/>
      <c r="D9951" s="270"/>
      <c r="E9951" s="270"/>
      <c r="F9951" s="270"/>
      <c r="G9951" s="271"/>
    </row>
    <row r="9952" spans="1:7" ht="24" customHeight="1" x14ac:dyDescent="0.2">
      <c r="A9952" s="272" t="s">
        <v>602</v>
      </c>
      <c r="B9952" s="90" t="str">
        <f>Comitente</f>
        <v>SUBSECRETARIA DE ARQUITECTURA</v>
      </c>
      <c r="C9952" s="86"/>
      <c r="D9952" s="91"/>
      <c r="E9952" s="91"/>
      <c r="F9952" s="92"/>
      <c r="G9952" s="273"/>
    </row>
    <row r="9953" spans="1:123" ht="24" customHeight="1" x14ac:dyDescent="0.2">
      <c r="A9953" s="272" t="s">
        <v>603</v>
      </c>
      <c r="B9953" s="90">
        <f>Contratista</f>
        <v>0</v>
      </c>
      <c r="C9953" s="87"/>
      <c r="D9953" s="87"/>
      <c r="E9953" s="87"/>
      <c r="F9953" s="93"/>
      <c r="G9953" s="274"/>
    </row>
    <row r="9954" spans="1:123" ht="24" customHeight="1" x14ac:dyDescent="0.2">
      <c r="A9954" s="272" t="s">
        <v>24</v>
      </c>
      <c r="B9954" s="90" t="str">
        <f>Obra</f>
        <v>ESCUELA SECUNDARIA ULLUM</v>
      </c>
      <c r="C9954" s="87"/>
      <c r="D9954" s="87"/>
      <c r="E9954" s="87"/>
      <c r="F9954" s="93" t="s">
        <v>38</v>
      </c>
      <c r="G9954" s="275">
        <f>Fecha_Base</f>
        <v>0</v>
      </c>
    </row>
    <row r="9955" spans="1:123" ht="24" customHeight="1" x14ac:dyDescent="0.2">
      <c r="A9955" s="276" t="s">
        <v>601</v>
      </c>
      <c r="B9955" s="88" t="str">
        <f>Ubicación</f>
        <v>ULLUM - SAN JUAN</v>
      </c>
      <c r="C9955" s="88"/>
      <c r="D9955" s="94"/>
      <c r="E9955" s="95"/>
      <c r="G9955" s="277"/>
    </row>
    <row r="9956" spans="1:123" ht="24" customHeight="1" x14ac:dyDescent="0.2">
      <c r="A9956" s="276" t="s">
        <v>39</v>
      </c>
      <c r="B9956" s="97">
        <f>IFERROR(VALUE(LEFT(B9957,FIND(".",B9957)-1)),"")</f>
        <v>17</v>
      </c>
      <c r="C9956" s="89" t="str">
        <f>IFERROR(VLOOKUP(B9956,Tabla_CyP,2,FALSE),"")</f>
        <v xml:space="preserve"> INSTALACIÓN DE SEGURIDAD</v>
      </c>
      <c r="E9956" s="95"/>
      <c r="G9956" s="277"/>
    </row>
    <row r="9957" spans="1:123" ht="24" customHeight="1" x14ac:dyDescent="0.2">
      <c r="A9957" s="276" t="s">
        <v>25</v>
      </c>
      <c r="B9957" s="98" t="str">
        <f>IFERROR(VLOOKUP(COUNTIF($A$1:A9957,"ANALISIS DE PRECIOS"),Tabla_NumeroItem,2,FALSE),"")</f>
        <v>17.2.2.3</v>
      </c>
      <c r="C9957" s="89" t="str">
        <f>IFERROR(VLOOKUP(B9957,Tabla_CyP,2,FALSE),"")</f>
        <v>Luz Estrombótica</v>
      </c>
      <c r="D9957" s="94"/>
      <c r="E9957" s="95"/>
      <c r="F9957" s="93" t="s">
        <v>26</v>
      </c>
      <c r="G9957" s="278" t="str">
        <f>IFERROR(VLOOKUP(B9957,Tabla_CyP,4,FALSE),"")</f>
        <v>Un</v>
      </c>
    </row>
    <row r="9958" spans="1:123" ht="24" customHeight="1" x14ac:dyDescent="0.2">
      <c r="A9958" s="276"/>
      <c r="B9958" s="88"/>
      <c r="D9958" s="94"/>
      <c r="E9958" s="95"/>
      <c r="G9958" s="277"/>
    </row>
    <row r="9959" spans="1:123" ht="24" customHeight="1" x14ac:dyDescent="0.2">
      <c r="A9959" s="331" t="s">
        <v>507</v>
      </c>
      <c r="B9959" s="332"/>
      <c r="C9959" s="333" t="s">
        <v>0</v>
      </c>
      <c r="D9959" s="333" t="s">
        <v>27</v>
      </c>
      <c r="E9959" s="335" t="s">
        <v>28</v>
      </c>
      <c r="F9959" s="337" t="s">
        <v>29</v>
      </c>
      <c r="G9959" s="337" t="s">
        <v>30</v>
      </c>
    </row>
    <row r="9960" spans="1:123" s="94" customFormat="1" ht="24" customHeight="1" x14ac:dyDescent="0.2">
      <c r="A9960" s="99" t="s">
        <v>508</v>
      </c>
      <c r="B9960" s="99" t="s">
        <v>509</v>
      </c>
      <c r="C9960" s="334"/>
      <c r="D9960" s="334"/>
      <c r="E9960" s="336"/>
      <c r="F9960" s="338"/>
      <c r="G9960" s="338"/>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
      <c r="A9961" s="279"/>
      <c r="B9961" s="100"/>
      <c r="C9961" s="138" t="s">
        <v>604</v>
      </c>
      <c r="D9961" s="101"/>
      <c r="E9961" s="102"/>
      <c r="F9961" s="103"/>
      <c r="G9961" s="280"/>
    </row>
    <row r="9962" spans="1:123" s="224" customFormat="1" ht="24" customHeight="1" x14ac:dyDescent="0.2">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
      <c r="A9976" s="282"/>
      <c r="D9976" s="94"/>
      <c r="E9976" s="95"/>
      <c r="F9976" s="268" t="s">
        <v>31</v>
      </c>
      <c r="G9976" s="283">
        <f>SUBTOTAL(9,G9962:G9975)</f>
        <v>0</v>
      </c>
    </row>
    <row r="9977" spans="1:7" ht="24" customHeight="1" x14ac:dyDescent="0.2">
      <c r="A9977" s="282"/>
      <c r="C9977" s="104" t="s">
        <v>605</v>
      </c>
      <c r="D9977" s="94"/>
      <c r="E9977" s="95"/>
      <c r="G9977" s="284"/>
    </row>
    <row r="9978" spans="1:7" s="224" customFormat="1" ht="24" customHeight="1" x14ac:dyDescent="0.2">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
      <c r="A9985" s="219" t="str">
        <f t="shared" si="2991"/>
        <v/>
      </c>
      <c r="B9985" s="217">
        <f t="shared" si="2992"/>
        <v>0</v>
      </c>
      <c r="C9985" s="218"/>
      <c r="D9985" s="219" t="str">
        <f t="shared" si="2993"/>
        <v/>
      </c>
      <c r="E9985" s="220"/>
      <c r="F9985" s="221">
        <f t="shared" si="2994"/>
        <v>0</v>
      </c>
      <c r="G9985" s="281">
        <f t="shared" si="2995"/>
        <v>0</v>
      </c>
    </row>
    <row r="9986" spans="1:7" ht="24" customHeight="1" x14ac:dyDescent="0.2">
      <c r="A9986" s="282"/>
      <c r="D9986" s="94"/>
      <c r="E9986" s="95"/>
      <c r="F9986" s="268" t="s">
        <v>32</v>
      </c>
      <c r="G9986" s="283">
        <f>SUBTOTAL(9,G9978:G9985)</f>
        <v>0</v>
      </c>
    </row>
    <row r="9987" spans="1:7" ht="24" customHeight="1" x14ac:dyDescent="0.2">
      <c r="A9987" s="282"/>
      <c r="C9987" s="104" t="s">
        <v>606</v>
      </c>
      <c r="D9987" s="94"/>
      <c r="E9987" s="95"/>
      <c r="G9987" s="284"/>
    </row>
    <row r="9988" spans="1:7" s="224" customFormat="1" ht="24" customHeight="1" x14ac:dyDescent="0.2">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
      <c r="A9997" s="285"/>
      <c r="B9997" s="94"/>
      <c r="D9997" s="94"/>
      <c r="E9997" s="95"/>
      <c r="F9997" s="268" t="s">
        <v>33</v>
      </c>
      <c r="G9997" s="283">
        <f>SUBTOTAL(9,G9988:G9996)</f>
        <v>0</v>
      </c>
    </row>
    <row r="9998" spans="1:7" ht="24" customHeight="1" x14ac:dyDescent="0.2">
      <c r="A9998" s="286"/>
      <c r="B9998" s="94"/>
      <c r="D9998" s="94"/>
      <c r="E9998" s="95"/>
      <c r="G9998" s="284"/>
    </row>
    <row r="9999" spans="1:7" ht="24" customHeight="1" x14ac:dyDescent="0.2">
      <c r="A9999" s="287" t="str">
        <f>B9957</f>
        <v>17.2.2.3</v>
      </c>
      <c r="B9999" s="288" t="str">
        <f>C9957</f>
        <v>Luz Estrombótica</v>
      </c>
      <c r="C9999" s="101"/>
      <c r="D9999" s="101" t="s">
        <v>34</v>
      </c>
      <c r="E9999" s="102"/>
      <c r="F9999" s="290" t="s">
        <v>35</v>
      </c>
      <c r="G9999" s="289">
        <f>SUBTOTAL(9,G9962:G9998)</f>
        <v>0</v>
      </c>
    </row>
    <row r="10001" spans="1:123" ht="24" customHeight="1" x14ac:dyDescent="0.2">
      <c r="A10001" s="269" t="s">
        <v>37</v>
      </c>
      <c r="B10001" s="270"/>
      <c r="C10001" s="270"/>
      <c r="D10001" s="270"/>
      <c r="E10001" s="270"/>
      <c r="F10001" s="270"/>
      <c r="G10001" s="271"/>
    </row>
    <row r="10002" spans="1:123" ht="24" customHeight="1" x14ac:dyDescent="0.2">
      <c r="A10002" s="272" t="s">
        <v>602</v>
      </c>
      <c r="B10002" s="90" t="str">
        <f>Comitente</f>
        <v>SUBSECRETARIA DE ARQUITECTURA</v>
      </c>
      <c r="C10002" s="86"/>
      <c r="D10002" s="91"/>
      <c r="E10002" s="91"/>
      <c r="F10002" s="92"/>
      <c r="G10002" s="273"/>
    </row>
    <row r="10003" spans="1:123" ht="24" customHeight="1" x14ac:dyDescent="0.2">
      <c r="A10003" s="272" t="s">
        <v>603</v>
      </c>
      <c r="B10003" s="90">
        <f>Contratista</f>
        <v>0</v>
      </c>
      <c r="C10003" s="87"/>
      <c r="D10003" s="87"/>
      <c r="E10003" s="87"/>
      <c r="F10003" s="93"/>
      <c r="G10003" s="274"/>
    </row>
    <row r="10004" spans="1:123" ht="24" customHeight="1" x14ac:dyDescent="0.2">
      <c r="A10004" s="272" t="s">
        <v>24</v>
      </c>
      <c r="B10004" s="90" t="str">
        <f>Obra</f>
        <v>ESCUELA SECUNDARIA ULLUM</v>
      </c>
      <c r="C10004" s="87"/>
      <c r="D10004" s="87"/>
      <c r="E10004" s="87"/>
      <c r="F10004" s="93" t="s">
        <v>38</v>
      </c>
      <c r="G10004" s="275">
        <f>Fecha_Base</f>
        <v>0</v>
      </c>
    </row>
    <row r="10005" spans="1:123" ht="24" customHeight="1" x14ac:dyDescent="0.2">
      <c r="A10005" s="276" t="s">
        <v>601</v>
      </c>
      <c r="B10005" s="88" t="str">
        <f>Ubicación</f>
        <v>ULLUM - SAN JUAN</v>
      </c>
      <c r="C10005" s="88"/>
      <c r="D10005" s="94"/>
      <c r="E10005" s="95"/>
      <c r="G10005" s="277"/>
    </row>
    <row r="10006" spans="1:123" ht="24" customHeight="1" x14ac:dyDescent="0.2">
      <c r="A10006" s="276" t="s">
        <v>39</v>
      </c>
      <c r="B10006" s="97">
        <f>IFERROR(VALUE(LEFT(B10007,FIND(".",B10007)-1)),"")</f>
        <v>17</v>
      </c>
      <c r="C10006" s="89" t="str">
        <f>IFERROR(VLOOKUP(B10006,Tabla_CyP,2,FALSE),"")</f>
        <v xml:space="preserve"> INSTALACIÓN DE SEGURIDAD</v>
      </c>
      <c r="E10006" s="95"/>
      <c r="G10006" s="277"/>
    </row>
    <row r="10007" spans="1:123" ht="24" customHeight="1" x14ac:dyDescent="0.2">
      <c r="A10007" s="276" t="s">
        <v>25</v>
      </c>
      <c r="B10007" s="98" t="str">
        <f>IFERROR(VLOOKUP(COUNTIF($A$1:A10007,"ANALISIS DE PRECIOS"),Tabla_NumeroItem,2,FALSE),"")</f>
        <v>17.3.1</v>
      </c>
      <c r="C10007" s="89" t="str">
        <f>IFERROR(VLOOKUP(B10007,Tabla_CyP,2,FALSE),"")</f>
        <v>Pararrayo</v>
      </c>
      <c r="D10007" s="94"/>
      <c r="E10007" s="95"/>
      <c r="F10007" s="93" t="s">
        <v>26</v>
      </c>
      <c r="G10007" s="278" t="str">
        <f>IFERROR(VLOOKUP(B10007,Tabla_CyP,4,FALSE),"")</f>
        <v>Un</v>
      </c>
    </row>
    <row r="10008" spans="1:123" ht="24" customHeight="1" x14ac:dyDescent="0.2">
      <c r="A10008" s="276"/>
      <c r="B10008" s="88"/>
      <c r="D10008" s="94"/>
      <c r="E10008" s="95"/>
      <c r="G10008" s="277"/>
    </row>
    <row r="10009" spans="1:123" ht="24" customHeight="1" x14ac:dyDescent="0.2">
      <c r="A10009" s="331" t="s">
        <v>507</v>
      </c>
      <c r="B10009" s="332"/>
      <c r="C10009" s="333" t="s">
        <v>0</v>
      </c>
      <c r="D10009" s="333" t="s">
        <v>27</v>
      </c>
      <c r="E10009" s="335" t="s">
        <v>28</v>
      </c>
      <c r="F10009" s="337" t="s">
        <v>29</v>
      </c>
      <c r="G10009" s="337" t="s">
        <v>30</v>
      </c>
    </row>
    <row r="10010" spans="1:123" s="94" customFormat="1" ht="24" customHeight="1" x14ac:dyDescent="0.2">
      <c r="A10010" s="99" t="s">
        <v>508</v>
      </c>
      <c r="B10010" s="99" t="s">
        <v>509</v>
      </c>
      <c r="C10010" s="334"/>
      <c r="D10010" s="334"/>
      <c r="E10010" s="336"/>
      <c r="F10010" s="338"/>
      <c r="G10010" s="338"/>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
      <c r="A10011" s="279"/>
      <c r="B10011" s="100"/>
      <c r="C10011" s="138" t="s">
        <v>604</v>
      </c>
      <c r="D10011" s="101"/>
      <c r="E10011" s="102"/>
      <c r="F10011" s="103"/>
      <c r="G10011" s="280"/>
    </row>
    <row r="10012" spans="1:123" s="224" customFormat="1" ht="24" customHeight="1" x14ac:dyDescent="0.2">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
      <c r="A10026" s="282"/>
      <c r="D10026" s="94"/>
      <c r="E10026" s="95"/>
      <c r="F10026" s="268" t="s">
        <v>31</v>
      </c>
      <c r="G10026" s="283">
        <f>SUBTOTAL(9,G10012:G10025)</f>
        <v>0</v>
      </c>
    </row>
    <row r="10027" spans="1:7" ht="24" customHeight="1" x14ac:dyDescent="0.2">
      <c r="A10027" s="282"/>
      <c r="C10027" s="104" t="s">
        <v>605</v>
      </c>
      <c r="D10027" s="94"/>
      <c r="E10027" s="95"/>
      <c r="G10027" s="284"/>
    </row>
    <row r="10028" spans="1:7" s="224" customFormat="1" ht="24" customHeight="1" x14ac:dyDescent="0.2">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
      <c r="A10036" s="282"/>
      <c r="D10036" s="94"/>
      <c r="E10036" s="95"/>
      <c r="F10036" s="268" t="s">
        <v>32</v>
      </c>
      <c r="G10036" s="283">
        <f>SUBTOTAL(9,G10028:G10035)</f>
        <v>0</v>
      </c>
    </row>
    <row r="10037" spans="1:7" ht="24" customHeight="1" x14ac:dyDescent="0.2">
      <c r="A10037" s="282"/>
      <c r="C10037" s="104" t="s">
        <v>606</v>
      </c>
      <c r="D10037" s="94"/>
      <c r="E10037" s="95"/>
      <c r="G10037" s="284"/>
    </row>
    <row r="10038" spans="1:7" s="224" customFormat="1" ht="24" customHeight="1" x14ac:dyDescent="0.2">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
      <c r="A10047" s="285"/>
      <c r="B10047" s="94"/>
      <c r="D10047" s="94"/>
      <c r="E10047" s="95"/>
      <c r="F10047" s="268" t="s">
        <v>33</v>
      </c>
      <c r="G10047" s="283">
        <f>SUBTOTAL(9,G10038:G10046)</f>
        <v>0</v>
      </c>
    </row>
    <row r="10048" spans="1:7" ht="24" customHeight="1" x14ac:dyDescent="0.2">
      <c r="A10048" s="286"/>
      <c r="B10048" s="94"/>
      <c r="D10048" s="94"/>
      <c r="E10048" s="95"/>
      <c r="G10048" s="284"/>
    </row>
    <row r="10049" spans="1:123" ht="24" customHeight="1" x14ac:dyDescent="0.2">
      <c r="A10049" s="287" t="str">
        <f>B10007</f>
        <v>17.3.1</v>
      </c>
      <c r="B10049" s="288" t="str">
        <f>C10007</f>
        <v>Pararrayo</v>
      </c>
      <c r="C10049" s="101"/>
      <c r="D10049" s="101" t="s">
        <v>34</v>
      </c>
      <c r="E10049" s="102"/>
      <c r="F10049" s="290" t="s">
        <v>35</v>
      </c>
      <c r="G10049" s="289">
        <f>SUBTOTAL(9,G10012:G10048)</f>
        <v>0</v>
      </c>
    </row>
    <row r="10051" spans="1:123" ht="24" customHeight="1" x14ac:dyDescent="0.2">
      <c r="A10051" s="269" t="s">
        <v>37</v>
      </c>
      <c r="B10051" s="270"/>
      <c r="C10051" s="270"/>
      <c r="D10051" s="270"/>
      <c r="E10051" s="270"/>
      <c r="F10051" s="270"/>
      <c r="G10051" s="271"/>
    </row>
    <row r="10052" spans="1:123" ht="24" customHeight="1" x14ac:dyDescent="0.2">
      <c r="A10052" s="272" t="s">
        <v>602</v>
      </c>
      <c r="B10052" s="90" t="str">
        <f>Comitente</f>
        <v>SUBSECRETARIA DE ARQUITECTURA</v>
      </c>
      <c r="C10052" s="86"/>
      <c r="D10052" s="91"/>
      <c r="E10052" s="91"/>
      <c r="F10052" s="92"/>
      <c r="G10052" s="273"/>
    </row>
    <row r="10053" spans="1:123" ht="24" customHeight="1" x14ac:dyDescent="0.2">
      <c r="A10053" s="272" t="s">
        <v>603</v>
      </c>
      <c r="B10053" s="90">
        <f>Contratista</f>
        <v>0</v>
      </c>
      <c r="C10053" s="87"/>
      <c r="D10053" s="87"/>
      <c r="E10053" s="87"/>
      <c r="F10053" s="93"/>
      <c r="G10053" s="274"/>
    </row>
    <row r="10054" spans="1:123" ht="24" customHeight="1" x14ac:dyDescent="0.2">
      <c r="A10054" s="272" t="s">
        <v>24</v>
      </c>
      <c r="B10054" s="90" t="str">
        <f>Obra</f>
        <v>ESCUELA SECUNDARIA ULLUM</v>
      </c>
      <c r="C10054" s="87"/>
      <c r="D10054" s="87"/>
      <c r="E10054" s="87"/>
      <c r="F10054" s="93" t="s">
        <v>38</v>
      </c>
      <c r="G10054" s="275">
        <f>Fecha_Base</f>
        <v>0</v>
      </c>
    </row>
    <row r="10055" spans="1:123" ht="24" customHeight="1" x14ac:dyDescent="0.2">
      <c r="A10055" s="276" t="s">
        <v>601</v>
      </c>
      <c r="B10055" s="88" t="str">
        <f>Ubicación</f>
        <v>ULLUM - SAN JUAN</v>
      </c>
      <c r="C10055" s="88"/>
      <c r="D10055" s="94"/>
      <c r="E10055" s="95"/>
      <c r="G10055" s="277"/>
    </row>
    <row r="10056" spans="1:123" ht="24" customHeight="1" x14ac:dyDescent="0.2">
      <c r="A10056" s="276" t="s">
        <v>39</v>
      </c>
      <c r="B10056" s="97">
        <f>IFERROR(VALUE(LEFT(B10057,FIND(".",B10057)-1)),"")</f>
        <v>17</v>
      </c>
      <c r="C10056" s="89" t="str">
        <f>IFERROR(VLOOKUP(B10056,Tabla_CyP,2,FALSE),"")</f>
        <v xml:space="preserve"> INSTALACIÓN DE SEGURIDAD</v>
      </c>
      <c r="E10056" s="95"/>
      <c r="G10056" s="277"/>
    </row>
    <row r="10057" spans="1:123" ht="24" customHeight="1" x14ac:dyDescent="0.2">
      <c r="A10057" s="276" t="s">
        <v>25</v>
      </c>
      <c r="B10057" s="98" t="str">
        <f>IFERROR(VLOOKUP(COUNTIF($A$1:A10057,"ANALISIS DE PRECIOS"),Tabla_NumeroItem,2,FALSE),"")</f>
        <v>17.3.2</v>
      </c>
      <c r="C10057" s="89" t="str">
        <f>IFERROR(VLOOKUP(B10057,Tabla_CyP,2,FALSE),"")</f>
        <v>Accesorios Pararrayos (aisladores etc)</v>
      </c>
      <c r="D10057" s="94"/>
      <c r="E10057" s="95"/>
      <c r="F10057" s="93" t="s">
        <v>26</v>
      </c>
      <c r="G10057" s="278" t="str">
        <f>IFERROR(VLOOKUP(B10057,Tabla_CyP,4,FALSE),"")</f>
        <v>Un</v>
      </c>
    </row>
    <row r="10058" spans="1:123" ht="24" customHeight="1" x14ac:dyDescent="0.2">
      <c r="A10058" s="276"/>
      <c r="B10058" s="88"/>
      <c r="D10058" s="94"/>
      <c r="E10058" s="95"/>
      <c r="G10058" s="277"/>
    </row>
    <row r="10059" spans="1:123" ht="24" customHeight="1" x14ac:dyDescent="0.2">
      <c r="A10059" s="331" t="s">
        <v>507</v>
      </c>
      <c r="B10059" s="332"/>
      <c r="C10059" s="333" t="s">
        <v>0</v>
      </c>
      <c r="D10059" s="333" t="s">
        <v>27</v>
      </c>
      <c r="E10059" s="335" t="s">
        <v>28</v>
      </c>
      <c r="F10059" s="337" t="s">
        <v>29</v>
      </c>
      <c r="G10059" s="337" t="s">
        <v>30</v>
      </c>
    </row>
    <row r="10060" spans="1:123" s="94" customFormat="1" ht="24" customHeight="1" x14ac:dyDescent="0.2">
      <c r="A10060" s="99" t="s">
        <v>508</v>
      </c>
      <c r="B10060" s="99" t="s">
        <v>509</v>
      </c>
      <c r="C10060" s="334"/>
      <c r="D10060" s="334"/>
      <c r="E10060" s="336"/>
      <c r="F10060" s="338"/>
      <c r="G10060" s="338"/>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
      <c r="A10061" s="279"/>
      <c r="B10061" s="100"/>
      <c r="C10061" s="138" t="s">
        <v>604</v>
      </c>
      <c r="D10061" s="101"/>
      <c r="E10061" s="102"/>
      <c r="F10061" s="103"/>
      <c r="G10061" s="280"/>
    </row>
    <row r="10062" spans="1:123" s="224" customFormat="1" ht="24" customHeight="1" x14ac:dyDescent="0.2">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
      <c r="A10076" s="282"/>
      <c r="D10076" s="94"/>
      <c r="E10076" s="95"/>
      <c r="F10076" s="268" t="s">
        <v>31</v>
      </c>
      <c r="G10076" s="283">
        <f>SUBTOTAL(9,G10062:G10075)</f>
        <v>0</v>
      </c>
    </row>
    <row r="10077" spans="1:7" ht="24" customHeight="1" x14ac:dyDescent="0.2">
      <c r="A10077" s="282"/>
      <c r="C10077" s="104" t="s">
        <v>605</v>
      </c>
      <c r="D10077" s="94"/>
      <c r="E10077" s="95"/>
      <c r="G10077" s="284"/>
    </row>
    <row r="10078" spans="1:7" s="224" customFormat="1" ht="24" customHeight="1" x14ac:dyDescent="0.2">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
      <c r="A10086" s="282"/>
      <c r="D10086" s="94"/>
      <c r="E10086" s="95"/>
      <c r="F10086" s="268" t="s">
        <v>32</v>
      </c>
      <c r="G10086" s="283">
        <f>SUBTOTAL(9,G10078:G10085)</f>
        <v>0</v>
      </c>
    </row>
    <row r="10087" spans="1:7" ht="24" customHeight="1" x14ac:dyDescent="0.2">
      <c r="A10087" s="282"/>
      <c r="C10087" s="104" t="s">
        <v>606</v>
      </c>
      <c r="D10087" s="94"/>
      <c r="E10087" s="95"/>
      <c r="G10087" s="284"/>
    </row>
    <row r="10088" spans="1:7" s="224" customFormat="1" ht="24" customHeight="1" x14ac:dyDescent="0.2">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
      <c r="A10097" s="285"/>
      <c r="B10097" s="94"/>
      <c r="D10097" s="94"/>
      <c r="E10097" s="95"/>
      <c r="F10097" s="268" t="s">
        <v>33</v>
      </c>
      <c r="G10097" s="283">
        <f>SUBTOTAL(9,G10088:G10096)</f>
        <v>0</v>
      </c>
    </row>
    <row r="10098" spans="1:123" ht="24" customHeight="1" x14ac:dyDescent="0.2">
      <c r="A10098" s="286"/>
      <c r="B10098" s="94"/>
      <c r="D10098" s="94"/>
      <c r="E10098" s="95"/>
      <c r="G10098" s="284"/>
    </row>
    <row r="10099" spans="1:123" ht="24" customHeight="1" x14ac:dyDescent="0.2">
      <c r="A10099" s="287" t="str">
        <f>B10057</f>
        <v>17.3.2</v>
      </c>
      <c r="B10099" s="288" t="str">
        <f>C10057</f>
        <v>Accesorios Pararrayos (aisladores etc)</v>
      </c>
      <c r="C10099" s="101"/>
      <c r="D10099" s="101" t="s">
        <v>34</v>
      </c>
      <c r="E10099" s="102"/>
      <c r="F10099" s="290" t="s">
        <v>35</v>
      </c>
      <c r="G10099" s="289">
        <f>SUBTOTAL(9,G10062:G10098)</f>
        <v>0</v>
      </c>
    </row>
    <row r="10101" spans="1:123" ht="24" customHeight="1" x14ac:dyDescent="0.2">
      <c r="A10101" s="269" t="s">
        <v>37</v>
      </c>
      <c r="B10101" s="270"/>
      <c r="C10101" s="270"/>
      <c r="D10101" s="270"/>
      <c r="E10101" s="270"/>
      <c r="F10101" s="270"/>
      <c r="G10101" s="271"/>
    </row>
    <row r="10102" spans="1:123" ht="24" customHeight="1" x14ac:dyDescent="0.2">
      <c r="A10102" s="272" t="s">
        <v>602</v>
      </c>
      <c r="B10102" s="90" t="str">
        <f>Comitente</f>
        <v>SUBSECRETARIA DE ARQUITECTURA</v>
      </c>
      <c r="C10102" s="86"/>
      <c r="D10102" s="91"/>
      <c r="E10102" s="91"/>
      <c r="F10102" s="92"/>
      <c r="G10102" s="273"/>
    </row>
    <row r="10103" spans="1:123" ht="24" customHeight="1" x14ac:dyDescent="0.2">
      <c r="A10103" s="272" t="s">
        <v>603</v>
      </c>
      <c r="B10103" s="90">
        <f>Contratista</f>
        <v>0</v>
      </c>
      <c r="C10103" s="87"/>
      <c r="D10103" s="87"/>
      <c r="E10103" s="87"/>
      <c r="F10103" s="93"/>
      <c r="G10103" s="274"/>
    </row>
    <row r="10104" spans="1:123" ht="24" customHeight="1" x14ac:dyDescent="0.2">
      <c r="A10104" s="272" t="s">
        <v>24</v>
      </c>
      <c r="B10104" s="90" t="str">
        <f>Obra</f>
        <v>ESCUELA SECUNDARIA ULLUM</v>
      </c>
      <c r="C10104" s="87"/>
      <c r="D10104" s="87"/>
      <c r="E10104" s="87"/>
      <c r="F10104" s="93" t="s">
        <v>38</v>
      </c>
      <c r="G10104" s="275">
        <f>Fecha_Base</f>
        <v>0</v>
      </c>
    </row>
    <row r="10105" spans="1:123" ht="24" customHeight="1" x14ac:dyDescent="0.2">
      <c r="A10105" s="276" t="s">
        <v>601</v>
      </c>
      <c r="B10105" s="88" t="str">
        <f>Ubicación</f>
        <v>ULLUM - SAN JUAN</v>
      </c>
      <c r="C10105" s="88"/>
      <c r="D10105" s="94"/>
      <c r="E10105" s="95"/>
      <c r="G10105" s="277"/>
    </row>
    <row r="10106" spans="1:123" ht="24" customHeight="1" x14ac:dyDescent="0.2">
      <c r="A10106" s="276" t="s">
        <v>39</v>
      </c>
      <c r="B10106" s="97">
        <f>IFERROR(VALUE(LEFT(B10107,FIND(".",B10107)-1)),"")</f>
        <v>19</v>
      </c>
      <c r="C10106" s="89" t="str">
        <f>IFERROR(VLOOKUP(B10106,Tabla_CyP,2,FALSE),"")</f>
        <v xml:space="preserve"> CRISTALES, ESPEJOS Y VIDRIOS</v>
      </c>
      <c r="E10106" s="95"/>
      <c r="G10106" s="277"/>
    </row>
    <row r="10107" spans="1:123" ht="24" customHeight="1" x14ac:dyDescent="0.2">
      <c r="A10107" s="276" t="s">
        <v>25</v>
      </c>
      <c r="B10107" s="98" t="str">
        <f>IFERROR(VLOOKUP(COUNTIF($A$1:A10107,"ANALISIS DE PRECIOS"),Tabla_NumeroItem,2,FALSE),"")</f>
        <v>19.1</v>
      </c>
      <c r="C10107" s="89" t="str">
        <f>IFERROR(VLOOKUP(B10107,Tabla_CyP,2,FALSE),"")</f>
        <v>Vidrios</v>
      </c>
      <c r="D10107" s="94"/>
      <c r="E10107" s="95"/>
      <c r="F10107" s="93" t="s">
        <v>26</v>
      </c>
      <c r="G10107" s="278" t="str">
        <f>IFERROR(VLOOKUP(B10107,Tabla_CyP,4,FALSE),"")</f>
        <v>m2</v>
      </c>
    </row>
    <row r="10108" spans="1:123" ht="24" customHeight="1" x14ac:dyDescent="0.2">
      <c r="A10108" s="276"/>
      <c r="B10108" s="88"/>
      <c r="D10108" s="94"/>
      <c r="E10108" s="95"/>
      <c r="G10108" s="277"/>
    </row>
    <row r="10109" spans="1:123" ht="24" customHeight="1" x14ac:dyDescent="0.2">
      <c r="A10109" s="331" t="s">
        <v>507</v>
      </c>
      <c r="B10109" s="332"/>
      <c r="C10109" s="333" t="s">
        <v>0</v>
      </c>
      <c r="D10109" s="333" t="s">
        <v>27</v>
      </c>
      <c r="E10109" s="335" t="s">
        <v>28</v>
      </c>
      <c r="F10109" s="337" t="s">
        <v>29</v>
      </c>
      <c r="G10109" s="337" t="s">
        <v>30</v>
      </c>
    </row>
    <row r="10110" spans="1:123" s="94" customFormat="1" ht="24" customHeight="1" x14ac:dyDescent="0.2">
      <c r="A10110" s="99" t="s">
        <v>508</v>
      </c>
      <c r="B10110" s="99" t="s">
        <v>509</v>
      </c>
      <c r="C10110" s="334"/>
      <c r="D10110" s="334"/>
      <c r="E10110" s="336"/>
      <c r="F10110" s="338"/>
      <c r="G10110" s="338"/>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
      <c r="A10111" s="279"/>
      <c r="B10111" s="100"/>
      <c r="C10111" s="138" t="s">
        <v>604</v>
      </c>
      <c r="D10111" s="101"/>
      <c r="E10111" s="102"/>
      <c r="F10111" s="103"/>
      <c r="G10111" s="280"/>
    </row>
    <row r="10112" spans="1:123" s="224" customFormat="1" ht="24" customHeight="1" x14ac:dyDescent="0.2">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
      <c r="A10126" s="282"/>
      <c r="D10126" s="94"/>
      <c r="E10126" s="95"/>
      <c r="F10126" s="268" t="s">
        <v>31</v>
      </c>
      <c r="G10126" s="283">
        <f>SUBTOTAL(9,G10112:G10125)</f>
        <v>0</v>
      </c>
    </row>
    <row r="10127" spans="1:7" ht="24" customHeight="1" x14ac:dyDescent="0.2">
      <c r="A10127" s="282"/>
      <c r="C10127" s="104" t="s">
        <v>605</v>
      </c>
      <c r="D10127" s="94"/>
      <c r="E10127" s="95"/>
      <c r="G10127" s="284"/>
    </row>
    <row r="10128" spans="1:7" s="224" customFormat="1" ht="24" customHeight="1" x14ac:dyDescent="0.2">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
      <c r="A10136" s="282"/>
      <c r="D10136" s="94"/>
      <c r="E10136" s="95"/>
      <c r="F10136" s="268" t="s">
        <v>32</v>
      </c>
      <c r="G10136" s="283">
        <f>SUBTOTAL(9,G10128:G10135)</f>
        <v>0</v>
      </c>
    </row>
    <row r="10137" spans="1:7" ht="24" customHeight="1" x14ac:dyDescent="0.2">
      <c r="A10137" s="282"/>
      <c r="C10137" s="104" t="s">
        <v>606</v>
      </c>
      <c r="D10137" s="94"/>
      <c r="E10137" s="95"/>
      <c r="G10137" s="284"/>
    </row>
    <row r="10138" spans="1:7" s="224" customFormat="1" ht="24" customHeight="1" x14ac:dyDescent="0.2">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
      <c r="A10147" s="285"/>
      <c r="B10147" s="94"/>
      <c r="D10147" s="94"/>
      <c r="E10147" s="95"/>
      <c r="F10147" s="268" t="s">
        <v>33</v>
      </c>
      <c r="G10147" s="283">
        <f>SUBTOTAL(9,G10138:G10146)</f>
        <v>0</v>
      </c>
    </row>
    <row r="10148" spans="1:123" ht="24" customHeight="1" x14ac:dyDescent="0.2">
      <c r="A10148" s="286"/>
      <c r="B10148" s="94"/>
      <c r="D10148" s="94"/>
      <c r="E10148" s="95"/>
      <c r="G10148" s="284"/>
    </row>
    <row r="10149" spans="1:123" ht="24" customHeight="1" x14ac:dyDescent="0.2">
      <c r="A10149" s="287" t="str">
        <f>B10107</f>
        <v>19.1</v>
      </c>
      <c r="B10149" s="288" t="str">
        <f>C10107</f>
        <v>Vidrios</v>
      </c>
      <c r="C10149" s="101"/>
      <c r="D10149" s="101" t="s">
        <v>34</v>
      </c>
      <c r="E10149" s="102"/>
      <c r="F10149" s="290" t="s">
        <v>35</v>
      </c>
      <c r="G10149" s="289">
        <f>SUBTOTAL(9,G10112:G10148)</f>
        <v>0</v>
      </c>
    </row>
    <row r="10151" spans="1:123" ht="24" customHeight="1" x14ac:dyDescent="0.2">
      <c r="A10151" s="269" t="s">
        <v>37</v>
      </c>
      <c r="B10151" s="270"/>
      <c r="C10151" s="270"/>
      <c r="D10151" s="270"/>
      <c r="E10151" s="270"/>
      <c r="F10151" s="270"/>
      <c r="G10151" s="271"/>
    </row>
    <row r="10152" spans="1:123" ht="24" customHeight="1" x14ac:dyDescent="0.2">
      <c r="A10152" s="272" t="s">
        <v>602</v>
      </c>
      <c r="B10152" s="90" t="str">
        <f>Comitente</f>
        <v>SUBSECRETARIA DE ARQUITECTURA</v>
      </c>
      <c r="C10152" s="86"/>
      <c r="D10152" s="91"/>
      <c r="E10152" s="91"/>
      <c r="F10152" s="92"/>
      <c r="G10152" s="273"/>
    </row>
    <row r="10153" spans="1:123" ht="24" customHeight="1" x14ac:dyDescent="0.2">
      <c r="A10153" s="272" t="s">
        <v>603</v>
      </c>
      <c r="B10153" s="90">
        <f>Contratista</f>
        <v>0</v>
      </c>
      <c r="C10153" s="87"/>
      <c r="D10153" s="87"/>
      <c r="E10153" s="87"/>
      <c r="F10153" s="93"/>
      <c r="G10153" s="274"/>
    </row>
    <row r="10154" spans="1:123" ht="24" customHeight="1" x14ac:dyDescent="0.2">
      <c r="A10154" s="272" t="s">
        <v>24</v>
      </c>
      <c r="B10154" s="90" t="str">
        <f>Obra</f>
        <v>ESCUELA SECUNDARIA ULLUM</v>
      </c>
      <c r="C10154" s="87"/>
      <c r="D10154" s="87"/>
      <c r="E10154" s="87"/>
      <c r="F10154" s="93" t="s">
        <v>38</v>
      </c>
      <c r="G10154" s="275">
        <f>Fecha_Base</f>
        <v>0</v>
      </c>
    </row>
    <row r="10155" spans="1:123" ht="24" customHeight="1" x14ac:dyDescent="0.2">
      <c r="A10155" s="276" t="s">
        <v>601</v>
      </c>
      <c r="B10155" s="88" t="str">
        <f>Ubicación</f>
        <v>ULLUM - SAN JUAN</v>
      </c>
      <c r="C10155" s="88"/>
      <c r="D10155" s="94"/>
      <c r="E10155" s="95"/>
      <c r="G10155" s="277"/>
    </row>
    <row r="10156" spans="1:123" ht="24" customHeight="1" x14ac:dyDescent="0.2">
      <c r="A10156" s="276" t="s">
        <v>39</v>
      </c>
      <c r="B10156" s="97">
        <f>IFERROR(VALUE(LEFT(B10157,FIND(".",B10157)-1)),"")</f>
        <v>19</v>
      </c>
      <c r="C10156" s="89" t="str">
        <f>IFERROR(VLOOKUP(B10156,Tabla_CyP,2,FALSE),"")</f>
        <v xml:space="preserve"> CRISTALES, ESPEJOS Y VIDRIOS</v>
      </c>
      <c r="E10156" s="95"/>
      <c r="G10156" s="277"/>
    </row>
    <row r="10157" spans="1:123" ht="24" customHeight="1" x14ac:dyDescent="0.2">
      <c r="A10157" s="276" t="s">
        <v>25</v>
      </c>
      <c r="B10157" s="98" t="str">
        <f>IFERROR(VLOOKUP(COUNTIF($A$1:A10157,"ANALISIS DE PRECIOS"),Tabla_NumeroItem,2,FALSE),"")</f>
        <v>19.2</v>
      </c>
      <c r="C10157" s="89" t="str">
        <f>IFERROR(VLOOKUP(B10157,Tabla_CyP,2,FALSE),"")</f>
        <v>Policarbonatos</v>
      </c>
      <c r="D10157" s="94"/>
      <c r="E10157" s="95"/>
      <c r="F10157" s="93" t="s">
        <v>26</v>
      </c>
      <c r="G10157" s="278" t="str">
        <f>IFERROR(VLOOKUP(B10157,Tabla_CyP,4,FALSE),"")</f>
        <v>m2</v>
      </c>
    </row>
    <row r="10158" spans="1:123" ht="24" customHeight="1" x14ac:dyDescent="0.2">
      <c r="A10158" s="276"/>
      <c r="B10158" s="88"/>
      <c r="D10158" s="94"/>
      <c r="E10158" s="95"/>
      <c r="G10158" s="277"/>
    </row>
    <row r="10159" spans="1:123" ht="24" customHeight="1" x14ac:dyDescent="0.2">
      <c r="A10159" s="331" t="s">
        <v>507</v>
      </c>
      <c r="B10159" s="332"/>
      <c r="C10159" s="333" t="s">
        <v>0</v>
      </c>
      <c r="D10159" s="333" t="s">
        <v>27</v>
      </c>
      <c r="E10159" s="335" t="s">
        <v>28</v>
      </c>
      <c r="F10159" s="337" t="s">
        <v>29</v>
      </c>
      <c r="G10159" s="337" t="s">
        <v>30</v>
      </c>
    </row>
    <row r="10160" spans="1:123" s="94" customFormat="1" ht="24" customHeight="1" x14ac:dyDescent="0.2">
      <c r="A10160" s="99" t="s">
        <v>508</v>
      </c>
      <c r="B10160" s="99" t="s">
        <v>509</v>
      </c>
      <c r="C10160" s="334"/>
      <c r="D10160" s="334"/>
      <c r="E10160" s="336"/>
      <c r="F10160" s="338"/>
      <c r="G10160" s="338"/>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
      <c r="A10161" s="279"/>
      <c r="B10161" s="100"/>
      <c r="C10161" s="138" t="s">
        <v>604</v>
      </c>
      <c r="D10161" s="101"/>
      <c r="E10161" s="102"/>
      <c r="F10161" s="103"/>
      <c r="G10161" s="280"/>
    </row>
    <row r="10162" spans="1:7" s="224" customFormat="1" ht="24" customHeight="1" x14ac:dyDescent="0.2">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
      <c r="A10176" s="282"/>
      <c r="D10176" s="94"/>
      <c r="E10176" s="95"/>
      <c r="F10176" s="268" t="s">
        <v>31</v>
      </c>
      <c r="G10176" s="283">
        <f>SUBTOTAL(9,G10162:G10175)</f>
        <v>0</v>
      </c>
    </row>
    <row r="10177" spans="1:7" ht="24" customHeight="1" x14ac:dyDescent="0.2">
      <c r="A10177" s="282"/>
      <c r="C10177" s="104" t="s">
        <v>605</v>
      </c>
      <c r="D10177" s="94"/>
      <c r="E10177" s="95"/>
      <c r="G10177" s="284"/>
    </row>
    <row r="10178" spans="1:7" s="224" customFormat="1" ht="24" customHeight="1" x14ac:dyDescent="0.2">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
      <c r="A10186" s="282"/>
      <c r="D10186" s="94"/>
      <c r="E10186" s="95"/>
      <c r="F10186" s="268" t="s">
        <v>32</v>
      </c>
      <c r="G10186" s="283">
        <f>SUBTOTAL(9,G10178:G10185)</f>
        <v>0</v>
      </c>
    </row>
    <row r="10187" spans="1:7" ht="24" customHeight="1" x14ac:dyDescent="0.2">
      <c r="A10187" s="282"/>
      <c r="C10187" s="104" t="s">
        <v>606</v>
      </c>
      <c r="D10187" s="94"/>
      <c r="E10187" s="95"/>
      <c r="G10187" s="284"/>
    </row>
    <row r="10188" spans="1:7" s="224" customFormat="1" ht="24" customHeight="1" x14ac:dyDescent="0.2">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
      <c r="A10197" s="285"/>
      <c r="B10197" s="94"/>
      <c r="D10197" s="94"/>
      <c r="E10197" s="95"/>
      <c r="F10197" s="268" t="s">
        <v>33</v>
      </c>
      <c r="G10197" s="283">
        <f>SUBTOTAL(9,G10188:G10196)</f>
        <v>0</v>
      </c>
    </row>
    <row r="10198" spans="1:7" ht="24" customHeight="1" x14ac:dyDescent="0.2">
      <c r="A10198" s="286"/>
      <c r="B10198" s="94"/>
      <c r="D10198" s="94"/>
      <c r="E10198" s="95"/>
      <c r="G10198" s="284"/>
    </row>
    <row r="10199" spans="1:7" ht="24" customHeight="1" x14ac:dyDescent="0.2">
      <c r="A10199" s="287" t="str">
        <f>B10157</f>
        <v>19.2</v>
      </c>
      <c r="B10199" s="288" t="str">
        <f>C10157</f>
        <v>Policarbonatos</v>
      </c>
      <c r="C10199" s="101"/>
      <c r="D10199" s="101" t="s">
        <v>34</v>
      </c>
      <c r="E10199" s="102"/>
      <c r="F10199" s="290" t="s">
        <v>35</v>
      </c>
      <c r="G10199" s="289">
        <f>SUBTOTAL(9,G10162:G10198)</f>
        <v>0</v>
      </c>
    </row>
    <row r="10201" spans="1:7" ht="24" customHeight="1" x14ac:dyDescent="0.2">
      <c r="A10201" s="269" t="s">
        <v>37</v>
      </c>
      <c r="B10201" s="270"/>
      <c r="C10201" s="270"/>
      <c r="D10201" s="270"/>
      <c r="E10201" s="270"/>
      <c r="F10201" s="270"/>
      <c r="G10201" s="271"/>
    </row>
    <row r="10202" spans="1:7" ht="24" customHeight="1" x14ac:dyDescent="0.2">
      <c r="A10202" s="272" t="s">
        <v>602</v>
      </c>
      <c r="B10202" s="90" t="str">
        <f>Comitente</f>
        <v>SUBSECRETARIA DE ARQUITECTURA</v>
      </c>
      <c r="C10202" s="86"/>
      <c r="D10202" s="91"/>
      <c r="E10202" s="91"/>
      <c r="F10202" s="92"/>
      <c r="G10202" s="273"/>
    </row>
    <row r="10203" spans="1:7" ht="24" customHeight="1" x14ac:dyDescent="0.2">
      <c r="A10203" s="272" t="s">
        <v>603</v>
      </c>
      <c r="B10203" s="90">
        <f>Contratista</f>
        <v>0</v>
      </c>
      <c r="C10203" s="87"/>
      <c r="D10203" s="87"/>
      <c r="E10203" s="87"/>
      <c r="F10203" s="93"/>
      <c r="G10203" s="274"/>
    </row>
    <row r="10204" spans="1:7" ht="24" customHeight="1" x14ac:dyDescent="0.2">
      <c r="A10204" s="272" t="s">
        <v>24</v>
      </c>
      <c r="B10204" s="90" t="str">
        <f>Obra</f>
        <v>ESCUELA SECUNDARIA ULLUM</v>
      </c>
      <c r="C10204" s="87"/>
      <c r="D10204" s="87"/>
      <c r="E10204" s="87"/>
      <c r="F10204" s="93" t="s">
        <v>38</v>
      </c>
      <c r="G10204" s="275">
        <f>Fecha_Base</f>
        <v>0</v>
      </c>
    </row>
    <row r="10205" spans="1:7" ht="24" customHeight="1" x14ac:dyDescent="0.2">
      <c r="A10205" s="276" t="s">
        <v>601</v>
      </c>
      <c r="B10205" s="88" t="str">
        <f>Ubicación</f>
        <v>ULLUM - SAN JUAN</v>
      </c>
      <c r="C10205" s="88"/>
      <c r="D10205" s="94"/>
      <c r="E10205" s="95"/>
      <c r="G10205" s="277"/>
    </row>
    <row r="10206" spans="1:7" ht="24" customHeight="1" x14ac:dyDescent="0.2">
      <c r="A10206" s="276" t="s">
        <v>39</v>
      </c>
      <c r="B10206" s="97">
        <f>IFERROR(VALUE(LEFT(B10207,FIND(".",B10207)-1)),"")</f>
        <v>19</v>
      </c>
      <c r="C10206" s="89" t="str">
        <f>IFERROR(VLOOKUP(B10206,Tabla_CyP,2,FALSE),"")</f>
        <v xml:space="preserve"> CRISTALES, ESPEJOS Y VIDRIOS</v>
      </c>
      <c r="E10206" s="95"/>
      <c r="G10206" s="277"/>
    </row>
    <row r="10207" spans="1:7" ht="24" customHeight="1" x14ac:dyDescent="0.2">
      <c r="A10207" s="276" t="s">
        <v>25</v>
      </c>
      <c r="B10207" s="98" t="str">
        <f>IFERROR(VLOOKUP(COUNTIF($A$1:A10207,"ANALISIS DE PRECIOS"),Tabla_NumeroItem,2,FALSE),"")</f>
        <v>19.3</v>
      </c>
      <c r="C10207" s="89" t="str">
        <f>IFERROR(VLOOKUP(B10207,Tabla_CyP,2,FALSE),"")</f>
        <v>Espejos</v>
      </c>
      <c r="D10207" s="94"/>
      <c r="E10207" s="95"/>
      <c r="F10207" s="93" t="s">
        <v>26</v>
      </c>
      <c r="G10207" s="278" t="str">
        <f>IFERROR(VLOOKUP(B10207,Tabla_CyP,4,FALSE),"")</f>
        <v>m2</v>
      </c>
    </row>
    <row r="10208" spans="1:7" ht="24" customHeight="1" x14ac:dyDescent="0.2">
      <c r="A10208" s="276"/>
      <c r="B10208" s="88"/>
      <c r="D10208" s="94"/>
      <c r="E10208" s="95"/>
      <c r="G10208" s="277"/>
    </row>
    <row r="10209" spans="1:123" ht="24" customHeight="1" x14ac:dyDescent="0.2">
      <c r="A10209" s="331" t="s">
        <v>507</v>
      </c>
      <c r="B10209" s="332"/>
      <c r="C10209" s="333" t="s">
        <v>0</v>
      </c>
      <c r="D10209" s="333" t="s">
        <v>27</v>
      </c>
      <c r="E10209" s="335" t="s">
        <v>28</v>
      </c>
      <c r="F10209" s="337" t="s">
        <v>29</v>
      </c>
      <c r="G10209" s="337" t="s">
        <v>30</v>
      </c>
    </row>
    <row r="10210" spans="1:123" s="94" customFormat="1" ht="24" customHeight="1" x14ac:dyDescent="0.2">
      <c r="A10210" s="99" t="s">
        <v>508</v>
      </c>
      <c r="B10210" s="99" t="s">
        <v>509</v>
      </c>
      <c r="C10210" s="334"/>
      <c r="D10210" s="334"/>
      <c r="E10210" s="336"/>
      <c r="F10210" s="338"/>
      <c r="G10210" s="338"/>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
      <c r="A10211" s="279"/>
      <c r="B10211" s="100"/>
      <c r="C10211" s="138" t="s">
        <v>604</v>
      </c>
      <c r="D10211" s="101"/>
      <c r="E10211" s="102"/>
      <c r="F10211" s="103"/>
      <c r="G10211" s="280"/>
    </row>
    <row r="10212" spans="1:123" s="224" customFormat="1" ht="24" customHeight="1" x14ac:dyDescent="0.2">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
      <c r="A10226" s="282"/>
      <c r="D10226" s="94"/>
      <c r="E10226" s="95"/>
      <c r="F10226" s="268" t="s">
        <v>31</v>
      </c>
      <c r="G10226" s="283">
        <f>SUBTOTAL(9,G10212:G10225)</f>
        <v>0</v>
      </c>
    </row>
    <row r="10227" spans="1:7" ht="24" customHeight="1" x14ac:dyDescent="0.2">
      <c r="A10227" s="282"/>
      <c r="C10227" s="104" t="s">
        <v>605</v>
      </c>
      <c r="D10227" s="94"/>
      <c r="E10227" s="95"/>
      <c r="G10227" s="284"/>
    </row>
    <row r="10228" spans="1:7" s="224" customFormat="1" ht="24" customHeight="1" x14ac:dyDescent="0.2">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
      <c r="A10236" s="282"/>
      <c r="D10236" s="94"/>
      <c r="E10236" s="95"/>
      <c r="F10236" s="268" t="s">
        <v>32</v>
      </c>
      <c r="G10236" s="283">
        <f>SUBTOTAL(9,G10228:G10235)</f>
        <v>0</v>
      </c>
    </row>
    <row r="10237" spans="1:7" ht="24" customHeight="1" x14ac:dyDescent="0.2">
      <c r="A10237" s="282"/>
      <c r="C10237" s="104" t="s">
        <v>606</v>
      </c>
      <c r="D10237" s="94"/>
      <c r="E10237" s="95"/>
      <c r="G10237" s="284"/>
    </row>
    <row r="10238" spans="1:7" s="224" customFormat="1" ht="24" customHeight="1" x14ac:dyDescent="0.2">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
      <c r="A10247" s="285"/>
      <c r="B10247" s="94"/>
      <c r="D10247" s="94"/>
      <c r="E10247" s="95"/>
      <c r="F10247" s="268" t="s">
        <v>33</v>
      </c>
      <c r="G10247" s="283">
        <f>SUBTOTAL(9,G10238:G10246)</f>
        <v>0</v>
      </c>
    </row>
    <row r="10248" spans="1:7" ht="24" customHeight="1" x14ac:dyDescent="0.2">
      <c r="A10248" s="286"/>
      <c r="B10248" s="94"/>
      <c r="D10248" s="94"/>
      <c r="E10248" s="95"/>
      <c r="G10248" s="284"/>
    </row>
    <row r="10249" spans="1:7" ht="24" customHeight="1" x14ac:dyDescent="0.2">
      <c r="A10249" s="287" t="str">
        <f>B10207</f>
        <v>19.3</v>
      </c>
      <c r="B10249" s="288" t="str">
        <f>C10207</f>
        <v>Espejos</v>
      </c>
      <c r="C10249" s="101"/>
      <c r="D10249" s="101" t="s">
        <v>34</v>
      </c>
      <c r="E10249" s="102"/>
      <c r="F10249" s="290" t="s">
        <v>35</v>
      </c>
      <c r="G10249" s="289">
        <f>SUBTOTAL(9,G10212:G10248)</f>
        <v>0</v>
      </c>
    </row>
    <row r="10251" spans="1:7" ht="24" customHeight="1" x14ac:dyDescent="0.2">
      <c r="A10251" s="269" t="s">
        <v>37</v>
      </c>
      <c r="B10251" s="270"/>
      <c r="C10251" s="270"/>
      <c r="D10251" s="270"/>
      <c r="E10251" s="270"/>
      <c r="F10251" s="270"/>
      <c r="G10251" s="271"/>
    </row>
    <row r="10252" spans="1:7" ht="24" customHeight="1" x14ac:dyDescent="0.2">
      <c r="A10252" s="272" t="s">
        <v>602</v>
      </c>
      <c r="B10252" s="90" t="str">
        <f>Comitente</f>
        <v>SUBSECRETARIA DE ARQUITECTURA</v>
      </c>
      <c r="C10252" s="86"/>
      <c r="D10252" s="91"/>
      <c r="E10252" s="91"/>
      <c r="F10252" s="92"/>
      <c r="G10252" s="273"/>
    </row>
    <row r="10253" spans="1:7" ht="24" customHeight="1" x14ac:dyDescent="0.2">
      <c r="A10253" s="272" t="s">
        <v>603</v>
      </c>
      <c r="B10253" s="90">
        <f>Contratista</f>
        <v>0</v>
      </c>
      <c r="C10253" s="87"/>
      <c r="D10253" s="87"/>
      <c r="E10253" s="87"/>
      <c r="F10253" s="93"/>
      <c r="G10253" s="274"/>
    </row>
    <row r="10254" spans="1:7" ht="24" customHeight="1" x14ac:dyDescent="0.2">
      <c r="A10254" s="272" t="s">
        <v>24</v>
      </c>
      <c r="B10254" s="90" t="str">
        <f>Obra</f>
        <v>ESCUELA SECUNDARIA ULLUM</v>
      </c>
      <c r="C10254" s="87"/>
      <c r="D10254" s="87"/>
      <c r="E10254" s="87"/>
      <c r="F10254" s="93" t="s">
        <v>38</v>
      </c>
      <c r="G10254" s="275">
        <f>Fecha_Base</f>
        <v>0</v>
      </c>
    </row>
    <row r="10255" spans="1:7" ht="24" customHeight="1" x14ac:dyDescent="0.2">
      <c r="A10255" s="276" t="s">
        <v>601</v>
      </c>
      <c r="B10255" s="88" t="str">
        <f>Ubicación</f>
        <v>ULLUM - SAN JUAN</v>
      </c>
      <c r="C10255" s="88"/>
      <c r="D10255" s="94"/>
      <c r="E10255" s="95"/>
      <c r="G10255" s="277"/>
    </row>
    <row r="10256" spans="1:7" ht="24" customHeight="1" x14ac:dyDescent="0.2">
      <c r="A10256" s="276" t="s">
        <v>39</v>
      </c>
      <c r="B10256" s="97">
        <f>IFERROR(VALUE(LEFT(B10257,FIND(".",B10257)-1)),"")</f>
        <v>20</v>
      </c>
      <c r="C10256" s="89" t="str">
        <f>IFERROR(VLOOKUP(B10256,Tabla_CyP,2,FALSE),"")</f>
        <v xml:space="preserve"> PINTURAS</v>
      </c>
      <c r="E10256" s="95"/>
      <c r="G10256" s="277"/>
    </row>
    <row r="10257" spans="1:123" ht="24" customHeight="1" x14ac:dyDescent="0.2">
      <c r="A10257" s="276" t="s">
        <v>25</v>
      </c>
      <c r="B10257" s="98" t="str">
        <f>IFERROR(VLOOKUP(COUNTIF($A$1:A10257,"ANALISIS DE PRECIOS"),Tabla_NumeroItem,2,FALSE),"")</f>
        <v>20.1</v>
      </c>
      <c r="C10257" s="89" t="str">
        <f>IFERROR(VLOOKUP(B10257,Tabla_CyP,2,FALSE),"")</f>
        <v>Pintura al látex en muros interiores</v>
      </c>
      <c r="D10257" s="94"/>
      <c r="E10257" s="95"/>
      <c r="F10257" s="93" t="s">
        <v>26</v>
      </c>
      <c r="G10257" s="278" t="str">
        <f>IFERROR(VLOOKUP(B10257,Tabla_CyP,4,FALSE),"")</f>
        <v>m2</v>
      </c>
    </row>
    <row r="10258" spans="1:123" ht="24" customHeight="1" x14ac:dyDescent="0.2">
      <c r="A10258" s="276"/>
      <c r="B10258" s="88"/>
      <c r="D10258" s="94"/>
      <c r="E10258" s="95"/>
      <c r="G10258" s="277"/>
    </row>
    <row r="10259" spans="1:123" ht="24" customHeight="1" x14ac:dyDescent="0.2">
      <c r="A10259" s="331" t="s">
        <v>507</v>
      </c>
      <c r="B10259" s="332"/>
      <c r="C10259" s="333" t="s">
        <v>0</v>
      </c>
      <c r="D10259" s="333" t="s">
        <v>27</v>
      </c>
      <c r="E10259" s="335" t="s">
        <v>28</v>
      </c>
      <c r="F10259" s="337" t="s">
        <v>29</v>
      </c>
      <c r="G10259" s="337" t="s">
        <v>30</v>
      </c>
    </row>
    <row r="10260" spans="1:123" s="94" customFormat="1" ht="24" customHeight="1" x14ac:dyDescent="0.2">
      <c r="A10260" s="99" t="s">
        <v>508</v>
      </c>
      <c r="B10260" s="99" t="s">
        <v>509</v>
      </c>
      <c r="C10260" s="334"/>
      <c r="D10260" s="334"/>
      <c r="E10260" s="336"/>
      <c r="F10260" s="338"/>
      <c r="G10260" s="338"/>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
      <c r="A10261" s="279"/>
      <c r="B10261" s="100"/>
      <c r="C10261" s="138" t="s">
        <v>604</v>
      </c>
      <c r="D10261" s="101"/>
      <c r="E10261" s="102"/>
      <c r="F10261" s="103"/>
      <c r="G10261" s="280"/>
    </row>
    <row r="10262" spans="1:123" s="224" customFormat="1" ht="24" customHeight="1" x14ac:dyDescent="0.2">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
      <c r="A10276" s="282"/>
      <c r="D10276" s="94"/>
      <c r="E10276" s="95"/>
      <c r="F10276" s="268" t="s">
        <v>31</v>
      </c>
      <c r="G10276" s="283">
        <f>SUBTOTAL(9,G10262:G10275)</f>
        <v>0</v>
      </c>
    </row>
    <row r="10277" spans="1:7" ht="24" customHeight="1" x14ac:dyDescent="0.2">
      <c r="A10277" s="282"/>
      <c r="C10277" s="104" t="s">
        <v>605</v>
      </c>
      <c r="D10277" s="94"/>
      <c r="E10277" s="95"/>
      <c r="G10277" s="284"/>
    </row>
    <row r="10278" spans="1:7" s="224" customFormat="1" ht="24" customHeight="1" x14ac:dyDescent="0.2">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
      <c r="A10286" s="282"/>
      <c r="D10286" s="94"/>
      <c r="E10286" s="95"/>
      <c r="F10286" s="268" t="s">
        <v>32</v>
      </c>
      <c r="G10286" s="283">
        <f>SUBTOTAL(9,G10278:G10285)</f>
        <v>0</v>
      </c>
    </row>
    <row r="10287" spans="1:7" ht="24" customHeight="1" x14ac:dyDescent="0.2">
      <c r="A10287" s="282"/>
      <c r="C10287" s="104" t="s">
        <v>606</v>
      </c>
      <c r="D10287" s="94"/>
      <c r="E10287" s="95"/>
      <c r="G10287" s="284"/>
    </row>
    <row r="10288" spans="1:7" s="224" customFormat="1" ht="24" customHeight="1" x14ac:dyDescent="0.2">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
      <c r="A10297" s="285"/>
      <c r="B10297" s="94"/>
      <c r="D10297" s="94"/>
      <c r="E10297" s="95"/>
      <c r="F10297" s="268" t="s">
        <v>33</v>
      </c>
      <c r="G10297" s="283">
        <f>SUBTOTAL(9,G10288:G10296)</f>
        <v>0</v>
      </c>
    </row>
    <row r="10298" spans="1:7" ht="24" customHeight="1" x14ac:dyDescent="0.2">
      <c r="A10298" s="286"/>
      <c r="B10298" s="94"/>
      <c r="D10298" s="94"/>
      <c r="E10298" s="95"/>
      <c r="G10298" s="284"/>
    </row>
    <row r="10299" spans="1:7" ht="24" customHeight="1" x14ac:dyDescent="0.2">
      <c r="A10299" s="287" t="str">
        <f>B10257</f>
        <v>20.1</v>
      </c>
      <c r="B10299" s="288" t="str">
        <f>C10257</f>
        <v>Pintura al látex en muros interiores</v>
      </c>
      <c r="C10299" s="101"/>
      <c r="D10299" s="101" t="s">
        <v>34</v>
      </c>
      <c r="E10299" s="102"/>
      <c r="F10299" s="290" t="s">
        <v>35</v>
      </c>
      <c r="G10299" s="289">
        <f>SUBTOTAL(9,G10262:G10298)</f>
        <v>0</v>
      </c>
    </row>
    <row r="10301" spans="1:7" ht="24" customHeight="1" x14ac:dyDescent="0.2">
      <c r="A10301" s="269" t="s">
        <v>37</v>
      </c>
      <c r="B10301" s="270"/>
      <c r="C10301" s="270"/>
      <c r="D10301" s="270"/>
      <c r="E10301" s="270"/>
      <c r="F10301" s="270"/>
      <c r="G10301" s="271"/>
    </row>
    <row r="10302" spans="1:7" ht="24" customHeight="1" x14ac:dyDescent="0.2">
      <c r="A10302" s="272" t="s">
        <v>602</v>
      </c>
      <c r="B10302" s="90" t="str">
        <f>Comitente</f>
        <v>SUBSECRETARIA DE ARQUITECTURA</v>
      </c>
      <c r="C10302" s="86"/>
      <c r="D10302" s="91"/>
      <c r="E10302" s="91"/>
      <c r="F10302" s="92"/>
      <c r="G10302" s="273"/>
    </row>
    <row r="10303" spans="1:7" ht="24" customHeight="1" x14ac:dyDescent="0.2">
      <c r="A10303" s="272" t="s">
        <v>603</v>
      </c>
      <c r="B10303" s="90">
        <f>Contratista</f>
        <v>0</v>
      </c>
      <c r="C10303" s="87"/>
      <c r="D10303" s="87"/>
      <c r="E10303" s="87"/>
      <c r="F10303" s="93"/>
      <c r="G10303" s="274"/>
    </row>
    <row r="10304" spans="1:7" ht="24" customHeight="1" x14ac:dyDescent="0.2">
      <c r="A10304" s="272" t="s">
        <v>24</v>
      </c>
      <c r="B10304" s="90" t="str">
        <f>Obra</f>
        <v>ESCUELA SECUNDARIA ULLUM</v>
      </c>
      <c r="C10304" s="87"/>
      <c r="D10304" s="87"/>
      <c r="E10304" s="87"/>
      <c r="F10304" s="93" t="s">
        <v>38</v>
      </c>
      <c r="G10304" s="275">
        <f>Fecha_Base</f>
        <v>0</v>
      </c>
    </row>
    <row r="10305" spans="1:123" ht="24" customHeight="1" x14ac:dyDescent="0.2">
      <c r="A10305" s="276" t="s">
        <v>601</v>
      </c>
      <c r="B10305" s="88" t="str">
        <f>Ubicación</f>
        <v>ULLUM - SAN JUAN</v>
      </c>
      <c r="C10305" s="88"/>
      <c r="D10305" s="94"/>
      <c r="E10305" s="95"/>
      <c r="G10305" s="277"/>
    </row>
    <row r="10306" spans="1:123" ht="24" customHeight="1" x14ac:dyDescent="0.2">
      <c r="A10306" s="276" t="s">
        <v>39</v>
      </c>
      <c r="B10306" s="97">
        <f>IFERROR(VALUE(LEFT(B10307,FIND(".",B10307)-1)),"")</f>
        <v>20</v>
      </c>
      <c r="C10306" s="89" t="str">
        <f>IFERROR(VLOOKUP(B10306,Tabla_CyP,2,FALSE),"")</f>
        <v xml:space="preserve"> PINTURAS</v>
      </c>
      <c r="E10306" s="95"/>
      <c r="G10306" s="277"/>
    </row>
    <row r="10307" spans="1:123" ht="24" customHeight="1" x14ac:dyDescent="0.2">
      <c r="A10307" s="276" t="s">
        <v>25</v>
      </c>
      <c r="B10307" s="98" t="str">
        <f>IFERROR(VLOOKUP(COUNTIF($A$1:A10307,"ANALISIS DE PRECIOS"),Tabla_NumeroItem,2,FALSE),"")</f>
        <v>20.3</v>
      </c>
      <c r="C10307" s="89" t="str">
        <f>IFERROR(VLOOKUP(B10307,Tabla_CyP,2,FALSE),"")</f>
        <v>Pintura al látex en cielorrasos</v>
      </c>
      <c r="D10307" s="94"/>
      <c r="E10307" s="95"/>
      <c r="F10307" s="93" t="s">
        <v>26</v>
      </c>
      <c r="G10307" s="278" t="str">
        <f>IFERROR(VLOOKUP(B10307,Tabla_CyP,4,FALSE),"")</f>
        <v>m2</v>
      </c>
    </row>
    <row r="10308" spans="1:123" ht="24" customHeight="1" x14ac:dyDescent="0.2">
      <c r="A10308" s="276"/>
      <c r="B10308" s="88"/>
      <c r="D10308" s="94"/>
      <c r="E10308" s="95"/>
      <c r="G10308" s="277"/>
    </row>
    <row r="10309" spans="1:123" ht="24" customHeight="1" x14ac:dyDescent="0.2">
      <c r="A10309" s="331" t="s">
        <v>507</v>
      </c>
      <c r="B10309" s="332"/>
      <c r="C10309" s="333" t="s">
        <v>0</v>
      </c>
      <c r="D10309" s="333" t="s">
        <v>27</v>
      </c>
      <c r="E10309" s="335" t="s">
        <v>28</v>
      </c>
      <c r="F10309" s="337" t="s">
        <v>29</v>
      </c>
      <c r="G10309" s="337" t="s">
        <v>30</v>
      </c>
    </row>
    <row r="10310" spans="1:123" s="94" customFormat="1" ht="24" customHeight="1" x14ac:dyDescent="0.2">
      <c r="A10310" s="99" t="s">
        <v>508</v>
      </c>
      <c r="B10310" s="99" t="s">
        <v>509</v>
      </c>
      <c r="C10310" s="334"/>
      <c r="D10310" s="334"/>
      <c r="E10310" s="336"/>
      <c r="F10310" s="338"/>
      <c r="G10310" s="338"/>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
      <c r="A10311" s="279"/>
      <c r="B10311" s="100"/>
      <c r="C10311" s="138" t="s">
        <v>604</v>
      </c>
      <c r="D10311" s="101"/>
      <c r="E10311" s="102"/>
      <c r="F10311" s="103"/>
      <c r="G10311" s="280"/>
    </row>
    <row r="10312" spans="1:123" s="224" customFormat="1" ht="24" customHeight="1" x14ac:dyDescent="0.2">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
      <c r="A10326" s="282"/>
      <c r="D10326" s="94"/>
      <c r="E10326" s="95"/>
      <c r="F10326" s="268" t="s">
        <v>31</v>
      </c>
      <c r="G10326" s="283">
        <f>SUBTOTAL(9,G10312:G10325)</f>
        <v>0</v>
      </c>
    </row>
    <row r="10327" spans="1:7" ht="24" customHeight="1" x14ac:dyDescent="0.2">
      <c r="A10327" s="282"/>
      <c r="C10327" s="104" t="s">
        <v>605</v>
      </c>
      <c r="D10327" s="94"/>
      <c r="E10327" s="95"/>
      <c r="G10327" s="284"/>
    </row>
    <row r="10328" spans="1:7" s="224" customFormat="1" ht="24" customHeight="1" x14ac:dyDescent="0.2">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
      <c r="A10336" s="282"/>
      <c r="D10336" s="94"/>
      <c r="E10336" s="95"/>
      <c r="F10336" s="268" t="s">
        <v>32</v>
      </c>
      <c r="G10336" s="283">
        <f>SUBTOTAL(9,G10328:G10335)</f>
        <v>0</v>
      </c>
    </row>
    <row r="10337" spans="1:7" ht="24" customHeight="1" x14ac:dyDescent="0.2">
      <c r="A10337" s="282"/>
      <c r="C10337" s="104" t="s">
        <v>606</v>
      </c>
      <c r="D10337" s="94"/>
      <c r="E10337" s="95"/>
      <c r="G10337" s="284"/>
    </row>
    <row r="10338" spans="1:7" s="224" customFormat="1" ht="24" customHeight="1" x14ac:dyDescent="0.2">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
      <c r="A10347" s="285"/>
      <c r="B10347" s="94"/>
      <c r="D10347" s="94"/>
      <c r="E10347" s="95"/>
      <c r="F10347" s="268" t="s">
        <v>33</v>
      </c>
      <c r="G10347" s="283">
        <f>SUBTOTAL(9,G10338:G10346)</f>
        <v>0</v>
      </c>
    </row>
    <row r="10348" spans="1:7" ht="24" customHeight="1" x14ac:dyDescent="0.2">
      <c r="A10348" s="286"/>
      <c r="B10348" s="94"/>
      <c r="D10348" s="94"/>
      <c r="E10348" s="95"/>
      <c r="G10348" s="284"/>
    </row>
    <row r="10349" spans="1:7" ht="24" customHeight="1" x14ac:dyDescent="0.2">
      <c r="A10349" s="287" t="str">
        <f>B10307</f>
        <v>20.3</v>
      </c>
      <c r="B10349" s="288" t="str">
        <f>C10307</f>
        <v>Pintura al látex en cielorrasos</v>
      </c>
      <c r="C10349" s="101"/>
      <c r="D10349" s="101" t="s">
        <v>34</v>
      </c>
      <c r="E10349" s="102"/>
      <c r="F10349" s="290" t="s">
        <v>35</v>
      </c>
      <c r="G10349" s="289">
        <f>SUBTOTAL(9,G10312:G10348)</f>
        <v>0</v>
      </c>
    </row>
    <row r="10351" spans="1:7" ht="24" customHeight="1" x14ac:dyDescent="0.2">
      <c r="A10351" s="269" t="s">
        <v>37</v>
      </c>
      <c r="B10351" s="270"/>
      <c r="C10351" s="270"/>
      <c r="D10351" s="270"/>
      <c r="E10351" s="270"/>
      <c r="F10351" s="270"/>
      <c r="G10351" s="271"/>
    </row>
    <row r="10352" spans="1:7" ht="24" customHeight="1" x14ac:dyDescent="0.2">
      <c r="A10352" s="272" t="s">
        <v>602</v>
      </c>
      <c r="B10352" s="90" t="str">
        <f>Comitente</f>
        <v>SUBSECRETARIA DE ARQUITECTURA</v>
      </c>
      <c r="C10352" s="86"/>
      <c r="D10352" s="91"/>
      <c r="E10352" s="91"/>
      <c r="F10352" s="92"/>
      <c r="G10352" s="273"/>
    </row>
    <row r="10353" spans="1:123" ht="24" customHeight="1" x14ac:dyDescent="0.2">
      <c r="A10353" s="272" t="s">
        <v>603</v>
      </c>
      <c r="B10353" s="90">
        <f>Contratista</f>
        <v>0</v>
      </c>
      <c r="C10353" s="87"/>
      <c r="D10353" s="87"/>
      <c r="E10353" s="87"/>
      <c r="F10353" s="93"/>
      <c r="G10353" s="274"/>
    </row>
    <row r="10354" spans="1:123" ht="24" customHeight="1" x14ac:dyDescent="0.2">
      <c r="A10354" s="272" t="s">
        <v>24</v>
      </c>
      <c r="B10354" s="90" t="str">
        <f>Obra</f>
        <v>ESCUELA SECUNDARIA ULLUM</v>
      </c>
      <c r="C10354" s="87"/>
      <c r="D10354" s="87"/>
      <c r="E10354" s="87"/>
      <c r="F10354" s="93" t="s">
        <v>38</v>
      </c>
      <c r="G10354" s="275">
        <f>Fecha_Base</f>
        <v>0</v>
      </c>
    </row>
    <row r="10355" spans="1:123" ht="24" customHeight="1" x14ac:dyDescent="0.2">
      <c r="A10355" s="276" t="s">
        <v>601</v>
      </c>
      <c r="B10355" s="88" t="str">
        <f>Ubicación</f>
        <v>ULLUM - SAN JUAN</v>
      </c>
      <c r="C10355" s="88"/>
      <c r="D10355" s="94"/>
      <c r="E10355" s="95"/>
      <c r="G10355" s="277"/>
    </row>
    <row r="10356" spans="1:123" ht="24" customHeight="1" x14ac:dyDescent="0.2">
      <c r="A10356" s="276" t="s">
        <v>39</v>
      </c>
      <c r="B10356" s="97">
        <f>IFERROR(VALUE(LEFT(B10357,FIND(".",B10357)-1)),"")</f>
        <v>20</v>
      </c>
      <c r="C10356" s="89" t="str">
        <f>IFERROR(VLOOKUP(B10356,Tabla_CyP,2,FALSE),"")</f>
        <v xml:space="preserve"> PINTURAS</v>
      </c>
      <c r="E10356" s="95"/>
      <c r="G10356" s="277"/>
    </row>
    <row r="10357" spans="1:123" ht="24" customHeight="1" x14ac:dyDescent="0.2">
      <c r="A10357" s="276" t="s">
        <v>25</v>
      </c>
      <c r="B10357" s="98" t="str">
        <f>IFERROR(VLOOKUP(COUNTIF($A$1:A10357,"ANALISIS DE PRECIOS"),Tabla_NumeroItem,2,FALSE),"")</f>
        <v>20.4.1</v>
      </c>
      <c r="C10357" s="89" t="str">
        <f>IFERROR(VLOOKUP(B10357,Tabla_CyP,2,FALSE),"")</f>
        <v>Sobre Carpintería Metálica y Herrería</v>
      </c>
      <c r="D10357" s="94"/>
      <c r="E10357" s="95"/>
      <c r="F10357" s="93" t="s">
        <v>26</v>
      </c>
      <c r="G10357" s="278" t="str">
        <f>IFERROR(VLOOKUP(B10357,Tabla_CyP,4,FALSE),"")</f>
        <v>m2</v>
      </c>
    </row>
    <row r="10358" spans="1:123" ht="24" customHeight="1" x14ac:dyDescent="0.2">
      <c r="A10358" s="276"/>
      <c r="B10358" s="88"/>
      <c r="D10358" s="94"/>
      <c r="E10358" s="95"/>
      <c r="G10358" s="277"/>
    </row>
    <row r="10359" spans="1:123" ht="24" customHeight="1" x14ac:dyDescent="0.2">
      <c r="A10359" s="331" t="s">
        <v>507</v>
      </c>
      <c r="B10359" s="332"/>
      <c r="C10359" s="333" t="s">
        <v>0</v>
      </c>
      <c r="D10359" s="333" t="s">
        <v>27</v>
      </c>
      <c r="E10359" s="335" t="s">
        <v>28</v>
      </c>
      <c r="F10359" s="337" t="s">
        <v>29</v>
      </c>
      <c r="G10359" s="337" t="s">
        <v>30</v>
      </c>
    </row>
    <row r="10360" spans="1:123" s="94" customFormat="1" ht="24" customHeight="1" x14ac:dyDescent="0.2">
      <c r="A10360" s="99" t="s">
        <v>508</v>
      </c>
      <c r="B10360" s="99" t="s">
        <v>509</v>
      </c>
      <c r="C10360" s="334"/>
      <c r="D10360" s="334"/>
      <c r="E10360" s="336"/>
      <c r="F10360" s="338"/>
      <c r="G10360" s="338"/>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
      <c r="A10361" s="279"/>
      <c r="B10361" s="100"/>
      <c r="C10361" s="138" t="s">
        <v>604</v>
      </c>
      <c r="D10361" s="101"/>
      <c r="E10361" s="102"/>
      <c r="F10361" s="103"/>
      <c r="G10361" s="280"/>
    </row>
    <row r="10362" spans="1:123" s="224" customFormat="1" ht="24" customHeight="1" x14ac:dyDescent="0.2">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
      <c r="A10376" s="282"/>
      <c r="D10376" s="94"/>
      <c r="E10376" s="95"/>
      <c r="F10376" s="268" t="s">
        <v>31</v>
      </c>
      <c r="G10376" s="283">
        <f>SUBTOTAL(9,G10362:G10375)</f>
        <v>0</v>
      </c>
    </row>
    <row r="10377" spans="1:7" ht="24" customHeight="1" x14ac:dyDescent="0.2">
      <c r="A10377" s="282"/>
      <c r="C10377" s="104" t="s">
        <v>605</v>
      </c>
      <c r="D10377" s="94"/>
      <c r="E10377" s="95"/>
      <c r="G10377" s="284"/>
    </row>
    <row r="10378" spans="1:7" s="224" customFormat="1" ht="24" customHeight="1" x14ac:dyDescent="0.2">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
      <c r="A10386" s="282"/>
      <c r="D10386" s="94"/>
      <c r="E10386" s="95"/>
      <c r="F10386" s="268" t="s">
        <v>32</v>
      </c>
      <c r="G10386" s="283">
        <f>SUBTOTAL(9,G10378:G10385)</f>
        <v>0</v>
      </c>
    </row>
    <row r="10387" spans="1:7" ht="24" customHeight="1" x14ac:dyDescent="0.2">
      <c r="A10387" s="282"/>
      <c r="C10387" s="104" t="s">
        <v>606</v>
      </c>
      <c r="D10387" s="94"/>
      <c r="E10387" s="95"/>
      <c r="G10387" s="284"/>
    </row>
    <row r="10388" spans="1:7" s="224" customFormat="1" ht="24" customHeight="1" x14ac:dyDescent="0.2">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
      <c r="A10397" s="285"/>
      <c r="B10397" s="94"/>
      <c r="D10397" s="94"/>
      <c r="E10397" s="95"/>
      <c r="F10397" s="268" t="s">
        <v>33</v>
      </c>
      <c r="G10397" s="283">
        <f>SUBTOTAL(9,G10388:G10396)</f>
        <v>0</v>
      </c>
    </row>
    <row r="10398" spans="1:7" ht="24" customHeight="1" x14ac:dyDescent="0.2">
      <c r="A10398" s="286"/>
      <c r="B10398" s="94"/>
      <c r="D10398" s="94"/>
      <c r="E10398" s="95"/>
      <c r="G10398" s="284"/>
    </row>
    <row r="10399" spans="1:7" ht="24" customHeight="1" x14ac:dyDescent="0.2">
      <c r="A10399" s="287" t="str">
        <f>B10357</f>
        <v>20.4.1</v>
      </c>
      <c r="B10399" s="288" t="str">
        <f>C10357</f>
        <v>Sobre Carpintería Metálica y Herrería</v>
      </c>
      <c r="C10399" s="101"/>
      <c r="D10399" s="101" t="s">
        <v>34</v>
      </c>
      <c r="E10399" s="102"/>
      <c r="F10399" s="290" t="s">
        <v>35</v>
      </c>
      <c r="G10399" s="289">
        <f>SUBTOTAL(9,G10362:G10398)</f>
        <v>0</v>
      </c>
    </row>
    <row r="10401" spans="1:123" ht="24" customHeight="1" x14ac:dyDescent="0.2">
      <c r="A10401" s="269" t="s">
        <v>37</v>
      </c>
      <c r="B10401" s="270"/>
      <c r="C10401" s="270"/>
      <c r="D10401" s="270"/>
      <c r="E10401" s="270"/>
      <c r="F10401" s="270"/>
      <c r="G10401" s="271"/>
    </row>
    <row r="10402" spans="1:123" ht="24" customHeight="1" x14ac:dyDescent="0.2">
      <c r="A10402" s="272" t="s">
        <v>602</v>
      </c>
      <c r="B10402" s="90" t="str">
        <f>Comitente</f>
        <v>SUBSECRETARIA DE ARQUITECTURA</v>
      </c>
      <c r="C10402" s="86"/>
      <c r="D10402" s="91"/>
      <c r="E10402" s="91"/>
      <c r="F10402" s="92"/>
      <c r="G10402" s="273"/>
    </row>
    <row r="10403" spans="1:123" ht="24" customHeight="1" x14ac:dyDescent="0.2">
      <c r="A10403" s="272" t="s">
        <v>603</v>
      </c>
      <c r="B10403" s="90">
        <f>Contratista</f>
        <v>0</v>
      </c>
      <c r="C10403" s="87"/>
      <c r="D10403" s="87"/>
      <c r="E10403" s="87"/>
      <c r="F10403" s="93"/>
      <c r="G10403" s="274"/>
    </row>
    <row r="10404" spans="1:123" ht="24" customHeight="1" x14ac:dyDescent="0.2">
      <c r="A10404" s="272" t="s">
        <v>24</v>
      </c>
      <c r="B10404" s="90" t="str">
        <f>Obra</f>
        <v>ESCUELA SECUNDARIA ULLUM</v>
      </c>
      <c r="C10404" s="87"/>
      <c r="D10404" s="87"/>
      <c r="E10404" s="87"/>
      <c r="F10404" s="93" t="s">
        <v>38</v>
      </c>
      <c r="G10404" s="275">
        <f>Fecha_Base</f>
        <v>0</v>
      </c>
    </row>
    <row r="10405" spans="1:123" ht="24" customHeight="1" x14ac:dyDescent="0.2">
      <c r="A10405" s="276" t="s">
        <v>601</v>
      </c>
      <c r="B10405" s="88" t="str">
        <f>Ubicación</f>
        <v>ULLUM - SAN JUAN</v>
      </c>
      <c r="C10405" s="88"/>
      <c r="D10405" s="94"/>
      <c r="E10405" s="95"/>
      <c r="G10405" s="277"/>
    </row>
    <row r="10406" spans="1:123" ht="24" customHeight="1" x14ac:dyDescent="0.2">
      <c r="A10406" s="276" t="s">
        <v>39</v>
      </c>
      <c r="B10406" s="97">
        <f>IFERROR(VALUE(LEFT(B10407,FIND(".",B10407)-1)),"")</f>
        <v>20</v>
      </c>
      <c r="C10406" s="89" t="str">
        <f>IFERROR(VLOOKUP(B10406,Tabla_CyP,2,FALSE),"")</f>
        <v xml:space="preserve"> PINTURAS</v>
      </c>
      <c r="E10406" s="95"/>
      <c r="G10406" s="277"/>
    </row>
    <row r="10407" spans="1:123" ht="24" customHeight="1" x14ac:dyDescent="0.2">
      <c r="A10407" s="276" t="s">
        <v>25</v>
      </c>
      <c r="B10407" s="98" t="str">
        <f>IFERROR(VLOOKUP(COUNTIF($A$1:A10407,"ANALISIS DE PRECIOS"),Tabla_NumeroItem,2,FALSE),"")</f>
        <v>20.4.2</v>
      </c>
      <c r="C10407" s="89" t="str">
        <f>IFERROR(VLOOKUP(B10407,Tabla_CyP,2,FALSE),"")</f>
        <v>Pintura Antióxido</v>
      </c>
      <c r="D10407" s="94"/>
      <c r="E10407" s="95"/>
      <c r="F10407" s="93" t="s">
        <v>26</v>
      </c>
      <c r="G10407" s="278" t="str">
        <f>IFERROR(VLOOKUP(B10407,Tabla_CyP,4,FALSE),"")</f>
        <v>m2</v>
      </c>
    </row>
    <row r="10408" spans="1:123" ht="24" customHeight="1" x14ac:dyDescent="0.2">
      <c r="A10408" s="276"/>
      <c r="B10408" s="88"/>
      <c r="D10408" s="94"/>
      <c r="E10408" s="95"/>
      <c r="G10408" s="277"/>
    </row>
    <row r="10409" spans="1:123" ht="24" customHeight="1" x14ac:dyDescent="0.2">
      <c r="A10409" s="331" t="s">
        <v>507</v>
      </c>
      <c r="B10409" s="332"/>
      <c r="C10409" s="333" t="s">
        <v>0</v>
      </c>
      <c r="D10409" s="333" t="s">
        <v>27</v>
      </c>
      <c r="E10409" s="335" t="s">
        <v>28</v>
      </c>
      <c r="F10409" s="337" t="s">
        <v>29</v>
      </c>
      <c r="G10409" s="337" t="s">
        <v>30</v>
      </c>
    </row>
    <row r="10410" spans="1:123" s="94" customFormat="1" ht="24" customHeight="1" x14ac:dyDescent="0.2">
      <c r="A10410" s="99" t="s">
        <v>508</v>
      </c>
      <c r="B10410" s="99" t="s">
        <v>509</v>
      </c>
      <c r="C10410" s="334"/>
      <c r="D10410" s="334"/>
      <c r="E10410" s="336"/>
      <c r="F10410" s="338"/>
      <c r="G10410" s="338"/>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
      <c r="A10411" s="279"/>
      <c r="B10411" s="100"/>
      <c r="C10411" s="138" t="s">
        <v>604</v>
      </c>
      <c r="D10411" s="101"/>
      <c r="E10411" s="102"/>
      <c r="F10411" s="103"/>
      <c r="G10411" s="280"/>
    </row>
    <row r="10412" spans="1:123" s="224" customFormat="1" ht="24" customHeight="1" x14ac:dyDescent="0.2">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
      <c r="A10426" s="282"/>
      <c r="D10426" s="94"/>
      <c r="E10426" s="95"/>
      <c r="F10426" s="268" t="s">
        <v>31</v>
      </c>
      <c r="G10426" s="283">
        <f>SUBTOTAL(9,G10412:G10425)</f>
        <v>0</v>
      </c>
    </row>
    <row r="10427" spans="1:7" ht="24" customHeight="1" x14ac:dyDescent="0.2">
      <c r="A10427" s="282"/>
      <c r="C10427" s="104" t="s">
        <v>605</v>
      </c>
      <c r="D10427" s="94"/>
      <c r="E10427" s="95"/>
      <c r="G10427" s="284"/>
    </row>
    <row r="10428" spans="1:7" s="224" customFormat="1" ht="24" customHeight="1" x14ac:dyDescent="0.2">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
      <c r="A10436" s="282"/>
      <c r="D10436" s="94"/>
      <c r="E10436" s="95"/>
      <c r="F10436" s="268" t="s">
        <v>32</v>
      </c>
      <c r="G10436" s="283">
        <f>SUBTOTAL(9,G10428:G10435)</f>
        <v>0</v>
      </c>
    </row>
    <row r="10437" spans="1:7" ht="24" customHeight="1" x14ac:dyDescent="0.2">
      <c r="A10437" s="282"/>
      <c r="C10437" s="104" t="s">
        <v>606</v>
      </c>
      <c r="D10437" s="94"/>
      <c r="E10437" s="95"/>
      <c r="G10437" s="284"/>
    </row>
    <row r="10438" spans="1:7" s="224" customFormat="1" ht="24" customHeight="1" x14ac:dyDescent="0.2">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
      <c r="A10447" s="285"/>
      <c r="B10447" s="94"/>
      <c r="D10447" s="94"/>
      <c r="E10447" s="95"/>
      <c r="F10447" s="268" t="s">
        <v>33</v>
      </c>
      <c r="G10447" s="283">
        <f>SUBTOTAL(9,G10438:G10446)</f>
        <v>0</v>
      </c>
    </row>
    <row r="10448" spans="1:7" ht="24" customHeight="1" x14ac:dyDescent="0.2">
      <c r="A10448" s="286"/>
      <c r="B10448" s="94"/>
      <c r="D10448" s="94"/>
      <c r="E10448" s="95"/>
      <c r="G10448" s="284"/>
    </row>
    <row r="10449" spans="1:123" ht="24" customHeight="1" x14ac:dyDescent="0.2">
      <c r="A10449" s="287" t="str">
        <f>B10407</f>
        <v>20.4.2</v>
      </c>
      <c r="B10449" s="288" t="str">
        <f>C10407</f>
        <v>Pintura Antióxido</v>
      </c>
      <c r="C10449" s="101"/>
      <c r="D10449" s="101" t="s">
        <v>34</v>
      </c>
      <c r="E10449" s="102"/>
      <c r="F10449" s="290" t="s">
        <v>35</v>
      </c>
      <c r="G10449" s="289">
        <f>SUBTOTAL(9,G10412:G10448)</f>
        <v>0</v>
      </c>
    </row>
    <row r="10451" spans="1:123" ht="24" customHeight="1" x14ac:dyDescent="0.2">
      <c r="A10451" s="269" t="s">
        <v>37</v>
      </c>
      <c r="B10451" s="270"/>
      <c r="C10451" s="270"/>
      <c r="D10451" s="270"/>
      <c r="E10451" s="270"/>
      <c r="F10451" s="270"/>
      <c r="G10451" s="271"/>
    </row>
    <row r="10452" spans="1:123" ht="24" customHeight="1" x14ac:dyDescent="0.2">
      <c r="A10452" s="272" t="s">
        <v>602</v>
      </c>
      <c r="B10452" s="90" t="str">
        <f>Comitente</f>
        <v>SUBSECRETARIA DE ARQUITECTURA</v>
      </c>
      <c r="C10452" s="86"/>
      <c r="D10452" s="91"/>
      <c r="E10452" s="91"/>
      <c r="F10452" s="92"/>
      <c r="G10452" s="273"/>
    </row>
    <row r="10453" spans="1:123" ht="24" customHeight="1" x14ac:dyDescent="0.2">
      <c r="A10453" s="272" t="s">
        <v>603</v>
      </c>
      <c r="B10453" s="90">
        <f>Contratista</f>
        <v>0</v>
      </c>
      <c r="C10453" s="87"/>
      <c r="D10453" s="87"/>
      <c r="E10453" s="87"/>
      <c r="F10453" s="93"/>
      <c r="G10453" s="274"/>
    </row>
    <row r="10454" spans="1:123" ht="24" customHeight="1" x14ac:dyDescent="0.2">
      <c r="A10454" s="272" t="s">
        <v>24</v>
      </c>
      <c r="B10454" s="90" t="str">
        <f>Obra</f>
        <v>ESCUELA SECUNDARIA ULLUM</v>
      </c>
      <c r="C10454" s="87"/>
      <c r="D10454" s="87"/>
      <c r="E10454" s="87"/>
      <c r="F10454" s="93" t="s">
        <v>38</v>
      </c>
      <c r="G10454" s="275">
        <f>Fecha_Base</f>
        <v>0</v>
      </c>
    </row>
    <row r="10455" spans="1:123" ht="24" customHeight="1" x14ac:dyDescent="0.2">
      <c r="A10455" s="276" t="s">
        <v>601</v>
      </c>
      <c r="B10455" s="88" t="str">
        <f>Ubicación</f>
        <v>ULLUM - SAN JUAN</v>
      </c>
      <c r="C10455" s="88"/>
      <c r="D10455" s="94"/>
      <c r="E10455" s="95"/>
      <c r="G10455" s="277"/>
    </row>
    <row r="10456" spans="1:123" ht="24" customHeight="1" x14ac:dyDescent="0.2">
      <c r="A10456" s="276" t="s">
        <v>39</v>
      </c>
      <c r="B10456" s="97">
        <f>IFERROR(VALUE(LEFT(B10457,FIND(".",B10457)-1)),"")</f>
        <v>20</v>
      </c>
      <c r="C10456" s="89" t="str">
        <f>IFERROR(VLOOKUP(B10456,Tabla_CyP,2,FALSE),"")</f>
        <v xml:space="preserve"> PINTURAS</v>
      </c>
      <c r="E10456" s="95"/>
      <c r="G10456" s="277"/>
    </row>
    <row r="10457" spans="1:123" ht="24" customHeight="1" x14ac:dyDescent="0.2">
      <c r="A10457" s="276" t="s">
        <v>25</v>
      </c>
      <c r="B10457" s="98" t="str">
        <f>IFERROR(VLOOKUP(COUNTIF($A$1:A10457,"ANALISIS DE PRECIOS"),Tabla_NumeroItem,2,FALSE),"")</f>
        <v>20.5.4</v>
      </c>
      <c r="C10457" s="89" t="str">
        <f>IFERROR(VLOOKUP(B10457,Tabla_CyP,2,FALSE),"")</f>
        <v>Pintura esmalte sintético en paredes (friso)</v>
      </c>
      <c r="D10457" s="94"/>
      <c r="E10457" s="95"/>
      <c r="F10457" s="93" t="s">
        <v>26</v>
      </c>
      <c r="G10457" s="278" t="str">
        <f>IFERROR(VLOOKUP(B10457,Tabla_CyP,4,FALSE),"")</f>
        <v>m2</v>
      </c>
    </row>
    <row r="10458" spans="1:123" ht="24" customHeight="1" x14ac:dyDescent="0.2">
      <c r="A10458" s="276"/>
      <c r="B10458" s="88"/>
      <c r="D10458" s="94"/>
      <c r="E10458" s="95"/>
      <c r="G10458" s="277"/>
    </row>
    <row r="10459" spans="1:123" ht="24" customHeight="1" x14ac:dyDescent="0.2">
      <c r="A10459" s="331" t="s">
        <v>507</v>
      </c>
      <c r="B10459" s="332"/>
      <c r="C10459" s="333" t="s">
        <v>0</v>
      </c>
      <c r="D10459" s="333" t="s">
        <v>27</v>
      </c>
      <c r="E10459" s="335" t="s">
        <v>28</v>
      </c>
      <c r="F10459" s="337" t="s">
        <v>29</v>
      </c>
      <c r="G10459" s="337" t="s">
        <v>30</v>
      </c>
    </row>
    <row r="10460" spans="1:123" s="94" customFormat="1" ht="24" customHeight="1" x14ac:dyDescent="0.2">
      <c r="A10460" s="99" t="s">
        <v>508</v>
      </c>
      <c r="B10460" s="99" t="s">
        <v>509</v>
      </c>
      <c r="C10460" s="334"/>
      <c r="D10460" s="334"/>
      <c r="E10460" s="336"/>
      <c r="F10460" s="338"/>
      <c r="G10460" s="338"/>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
      <c r="A10461" s="279"/>
      <c r="B10461" s="100"/>
      <c r="C10461" s="138" t="s">
        <v>604</v>
      </c>
      <c r="D10461" s="101"/>
      <c r="E10461" s="102"/>
      <c r="F10461" s="103"/>
      <c r="G10461" s="280"/>
    </row>
    <row r="10462" spans="1:123" s="224" customFormat="1" ht="24" customHeight="1" x14ac:dyDescent="0.2">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
      <c r="A10476" s="282"/>
      <c r="D10476" s="94"/>
      <c r="E10476" s="95"/>
      <c r="F10476" s="268" t="s">
        <v>31</v>
      </c>
      <c r="G10476" s="283">
        <f>SUBTOTAL(9,G10462:G10475)</f>
        <v>0</v>
      </c>
    </row>
    <row r="10477" spans="1:7" ht="24" customHeight="1" x14ac:dyDescent="0.2">
      <c r="A10477" s="282"/>
      <c r="C10477" s="104" t="s">
        <v>605</v>
      </c>
      <c r="D10477" s="94"/>
      <c r="E10477" s="95"/>
      <c r="G10477" s="284"/>
    </row>
    <row r="10478" spans="1:7" s="224" customFormat="1" ht="24" customHeight="1" x14ac:dyDescent="0.2">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
      <c r="A10486" s="282"/>
      <c r="D10486" s="94"/>
      <c r="E10486" s="95"/>
      <c r="F10486" s="268" t="s">
        <v>32</v>
      </c>
      <c r="G10486" s="283">
        <f>SUBTOTAL(9,G10478:G10485)</f>
        <v>0</v>
      </c>
    </row>
    <row r="10487" spans="1:7" ht="24" customHeight="1" x14ac:dyDescent="0.2">
      <c r="A10487" s="282"/>
      <c r="C10487" s="104" t="s">
        <v>606</v>
      </c>
      <c r="D10487" s="94"/>
      <c r="E10487" s="95"/>
      <c r="G10487" s="284"/>
    </row>
    <row r="10488" spans="1:7" s="224" customFormat="1" ht="24" customHeight="1" x14ac:dyDescent="0.2">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
      <c r="A10497" s="285"/>
      <c r="B10497" s="94"/>
      <c r="D10497" s="94"/>
      <c r="E10497" s="95"/>
      <c r="F10497" s="268" t="s">
        <v>33</v>
      </c>
      <c r="G10497" s="283">
        <f>SUBTOTAL(9,G10488:G10496)</f>
        <v>0</v>
      </c>
    </row>
    <row r="10498" spans="1:123" ht="24" customHeight="1" x14ac:dyDescent="0.2">
      <c r="A10498" s="286"/>
      <c r="B10498" s="94"/>
      <c r="D10498" s="94"/>
      <c r="E10498" s="95"/>
      <c r="G10498" s="284"/>
    </row>
    <row r="10499" spans="1:123" ht="24" customHeight="1" x14ac:dyDescent="0.2">
      <c r="A10499" s="287" t="str">
        <f>B10457</f>
        <v>20.5.4</v>
      </c>
      <c r="B10499" s="288" t="str">
        <f>C10457</f>
        <v>Pintura esmalte sintético en paredes (friso)</v>
      </c>
      <c r="C10499" s="101"/>
      <c r="D10499" s="101" t="s">
        <v>34</v>
      </c>
      <c r="E10499" s="102"/>
      <c r="F10499" s="290" t="s">
        <v>35</v>
      </c>
      <c r="G10499" s="289">
        <f>SUBTOTAL(9,G10462:G10498)</f>
        <v>0</v>
      </c>
    </row>
    <row r="10501" spans="1:123" ht="24" customHeight="1" x14ac:dyDescent="0.2">
      <c r="A10501" s="269" t="s">
        <v>37</v>
      </c>
      <c r="B10501" s="270"/>
      <c r="C10501" s="270"/>
      <c r="D10501" s="270"/>
      <c r="E10501" s="270"/>
      <c r="F10501" s="270"/>
      <c r="G10501" s="271"/>
    </row>
    <row r="10502" spans="1:123" ht="24" customHeight="1" x14ac:dyDescent="0.2">
      <c r="A10502" s="272" t="s">
        <v>602</v>
      </c>
      <c r="B10502" s="90" t="str">
        <f>Comitente</f>
        <v>SUBSECRETARIA DE ARQUITECTURA</v>
      </c>
      <c r="C10502" s="86"/>
      <c r="D10502" s="91"/>
      <c r="E10502" s="91"/>
      <c r="F10502" s="92"/>
      <c r="G10502" s="273"/>
    </row>
    <row r="10503" spans="1:123" ht="24" customHeight="1" x14ac:dyDescent="0.2">
      <c r="A10503" s="272" t="s">
        <v>603</v>
      </c>
      <c r="B10503" s="90">
        <f>Contratista</f>
        <v>0</v>
      </c>
      <c r="C10503" s="87"/>
      <c r="D10503" s="87"/>
      <c r="E10503" s="87"/>
      <c r="F10503" s="93"/>
      <c r="G10503" s="274"/>
    </row>
    <row r="10504" spans="1:123" ht="24" customHeight="1" x14ac:dyDescent="0.2">
      <c r="A10504" s="272" t="s">
        <v>24</v>
      </c>
      <c r="B10504" s="90" t="str">
        <f>Obra</f>
        <v>ESCUELA SECUNDARIA ULLUM</v>
      </c>
      <c r="C10504" s="87"/>
      <c r="D10504" s="87"/>
      <c r="E10504" s="87"/>
      <c r="F10504" s="93" t="s">
        <v>38</v>
      </c>
      <c r="G10504" s="275">
        <f>Fecha_Base</f>
        <v>0</v>
      </c>
    </row>
    <row r="10505" spans="1:123" ht="24" customHeight="1" x14ac:dyDescent="0.2">
      <c r="A10505" s="276" t="s">
        <v>601</v>
      </c>
      <c r="B10505" s="88" t="str">
        <f>Ubicación</f>
        <v>ULLUM - SAN JUAN</v>
      </c>
      <c r="C10505" s="88"/>
      <c r="D10505" s="94"/>
      <c r="E10505" s="95"/>
      <c r="G10505" s="277"/>
    </row>
    <row r="10506" spans="1:123" ht="24" customHeight="1" x14ac:dyDescent="0.2">
      <c r="A10506" s="276" t="s">
        <v>39</v>
      </c>
      <c r="B10506" s="97">
        <f>IFERROR(VALUE(LEFT(B10507,FIND(".",B10507)-1)),"")</f>
        <v>21</v>
      </c>
      <c r="C10506" s="89" t="str">
        <f>IFERROR(VLOOKUP(B10506,Tabla_CyP,2,FALSE),"")</f>
        <v xml:space="preserve"> SEÑALETICA</v>
      </c>
      <c r="E10506" s="95"/>
      <c r="G10506" s="277"/>
    </row>
    <row r="10507" spans="1:123" ht="24" customHeight="1" x14ac:dyDescent="0.2">
      <c r="A10507" s="276" t="s">
        <v>25</v>
      </c>
      <c r="B10507" s="98" t="str">
        <f>IFERROR(VLOOKUP(COUNTIF($A$1:A10507,"ANALISIS DE PRECIOS"),Tabla_NumeroItem,2,FALSE),"")</f>
        <v>21.1</v>
      </c>
      <c r="C10507" s="89" t="str">
        <f>IFERROR(VLOOKUP(B10507,Tabla_CyP,2,FALSE),"")</f>
        <v>Señalización</v>
      </c>
      <c r="D10507" s="94"/>
      <c r="E10507" s="95"/>
      <c r="F10507" s="93" t="s">
        <v>26</v>
      </c>
      <c r="G10507" s="278" t="str">
        <f>IFERROR(VLOOKUP(B10507,Tabla_CyP,4,FALSE),"")</f>
        <v>Un</v>
      </c>
    </row>
    <row r="10508" spans="1:123" ht="24" customHeight="1" x14ac:dyDescent="0.2">
      <c r="A10508" s="276"/>
      <c r="B10508" s="88"/>
      <c r="D10508" s="94"/>
      <c r="E10508" s="95"/>
      <c r="G10508" s="277"/>
    </row>
    <row r="10509" spans="1:123" ht="24" customHeight="1" x14ac:dyDescent="0.2">
      <c r="A10509" s="331" t="s">
        <v>507</v>
      </c>
      <c r="B10509" s="332"/>
      <c r="C10509" s="333" t="s">
        <v>0</v>
      </c>
      <c r="D10509" s="333" t="s">
        <v>27</v>
      </c>
      <c r="E10509" s="335" t="s">
        <v>28</v>
      </c>
      <c r="F10509" s="337" t="s">
        <v>29</v>
      </c>
      <c r="G10509" s="337" t="s">
        <v>30</v>
      </c>
    </row>
    <row r="10510" spans="1:123" s="94" customFormat="1" ht="24" customHeight="1" x14ac:dyDescent="0.2">
      <c r="A10510" s="99" t="s">
        <v>508</v>
      </c>
      <c r="B10510" s="99" t="s">
        <v>509</v>
      </c>
      <c r="C10510" s="334"/>
      <c r="D10510" s="334"/>
      <c r="E10510" s="336"/>
      <c r="F10510" s="338"/>
      <c r="G10510" s="338"/>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
      <c r="A10511" s="279"/>
      <c r="B10511" s="100"/>
      <c r="C10511" s="138" t="s">
        <v>604</v>
      </c>
      <c r="D10511" s="101"/>
      <c r="E10511" s="102"/>
      <c r="F10511" s="103"/>
      <c r="G10511" s="280"/>
    </row>
    <row r="10512" spans="1:123" s="224" customFormat="1" ht="24" customHeight="1" x14ac:dyDescent="0.2">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
      <c r="A10526" s="282"/>
      <c r="D10526" s="94"/>
      <c r="E10526" s="95"/>
      <c r="F10526" s="268" t="s">
        <v>31</v>
      </c>
      <c r="G10526" s="283">
        <f>SUBTOTAL(9,G10512:G10525)</f>
        <v>0</v>
      </c>
    </row>
    <row r="10527" spans="1:7" ht="24" customHeight="1" x14ac:dyDescent="0.2">
      <c r="A10527" s="282"/>
      <c r="C10527" s="104" t="s">
        <v>605</v>
      </c>
      <c r="D10527" s="94"/>
      <c r="E10527" s="95"/>
      <c r="G10527" s="284"/>
    </row>
    <row r="10528" spans="1:7" s="224" customFormat="1" ht="24" customHeight="1" x14ac:dyDescent="0.2">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
      <c r="A10536" s="282"/>
      <c r="D10536" s="94"/>
      <c r="E10536" s="95"/>
      <c r="F10536" s="268" t="s">
        <v>32</v>
      </c>
      <c r="G10536" s="283">
        <f>SUBTOTAL(9,G10528:G10535)</f>
        <v>0</v>
      </c>
    </row>
    <row r="10537" spans="1:7" ht="24" customHeight="1" x14ac:dyDescent="0.2">
      <c r="A10537" s="282"/>
      <c r="C10537" s="104" t="s">
        <v>606</v>
      </c>
      <c r="D10537" s="94"/>
      <c r="E10537" s="95"/>
      <c r="G10537" s="284"/>
    </row>
    <row r="10538" spans="1:7" s="224" customFormat="1" ht="24" customHeight="1" x14ac:dyDescent="0.2">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
      <c r="A10547" s="285"/>
      <c r="B10547" s="94"/>
      <c r="D10547" s="94"/>
      <c r="E10547" s="95"/>
      <c r="F10547" s="268" t="s">
        <v>33</v>
      </c>
      <c r="G10547" s="283">
        <f>SUBTOTAL(9,G10538:G10546)</f>
        <v>0</v>
      </c>
    </row>
    <row r="10548" spans="1:123" ht="24" customHeight="1" x14ac:dyDescent="0.2">
      <c r="A10548" s="286"/>
      <c r="B10548" s="94"/>
      <c r="D10548" s="94"/>
      <c r="E10548" s="95"/>
      <c r="G10548" s="284"/>
    </row>
    <row r="10549" spans="1:123" ht="24" customHeight="1" x14ac:dyDescent="0.2">
      <c r="A10549" s="287" t="str">
        <f>B10507</f>
        <v>21.1</v>
      </c>
      <c r="B10549" s="288" t="str">
        <f>C10507</f>
        <v>Señalización</v>
      </c>
      <c r="C10549" s="101"/>
      <c r="D10549" s="101" t="s">
        <v>34</v>
      </c>
      <c r="E10549" s="102"/>
      <c r="F10549" s="290" t="s">
        <v>35</v>
      </c>
      <c r="G10549" s="289">
        <f>SUBTOTAL(9,G10512:G10548)</f>
        <v>0</v>
      </c>
    </row>
    <row r="10551" spans="1:123" ht="24" customHeight="1" x14ac:dyDescent="0.2">
      <c r="A10551" s="269" t="s">
        <v>37</v>
      </c>
      <c r="B10551" s="270"/>
      <c r="C10551" s="270"/>
      <c r="D10551" s="270"/>
      <c r="E10551" s="270"/>
      <c r="F10551" s="270"/>
      <c r="G10551" s="271"/>
    </row>
    <row r="10552" spans="1:123" ht="24" customHeight="1" x14ac:dyDescent="0.2">
      <c r="A10552" s="272" t="s">
        <v>602</v>
      </c>
      <c r="B10552" s="90" t="str">
        <f>Comitente</f>
        <v>SUBSECRETARIA DE ARQUITECTURA</v>
      </c>
      <c r="C10552" s="86"/>
      <c r="D10552" s="91"/>
      <c r="E10552" s="91"/>
      <c r="F10552" s="92"/>
      <c r="G10552" s="273"/>
    </row>
    <row r="10553" spans="1:123" ht="24" customHeight="1" x14ac:dyDescent="0.2">
      <c r="A10553" s="272" t="s">
        <v>603</v>
      </c>
      <c r="B10553" s="90">
        <f>Contratista</f>
        <v>0</v>
      </c>
      <c r="C10553" s="87"/>
      <c r="D10553" s="87"/>
      <c r="E10553" s="87"/>
      <c r="F10553" s="93"/>
      <c r="G10553" s="274"/>
    </row>
    <row r="10554" spans="1:123" ht="24" customHeight="1" x14ac:dyDescent="0.2">
      <c r="A10554" s="272" t="s">
        <v>24</v>
      </c>
      <c r="B10554" s="90" t="str">
        <f>Obra</f>
        <v>ESCUELA SECUNDARIA ULLUM</v>
      </c>
      <c r="C10554" s="87"/>
      <c r="D10554" s="87"/>
      <c r="E10554" s="87"/>
      <c r="F10554" s="93" t="s">
        <v>38</v>
      </c>
      <c r="G10554" s="275">
        <f>Fecha_Base</f>
        <v>0</v>
      </c>
    </row>
    <row r="10555" spans="1:123" ht="24" customHeight="1" x14ac:dyDescent="0.2">
      <c r="A10555" s="276" t="s">
        <v>601</v>
      </c>
      <c r="B10555" s="88" t="str">
        <f>Ubicación</f>
        <v>ULLUM - SAN JUAN</v>
      </c>
      <c r="C10555" s="88"/>
      <c r="D10555" s="94"/>
      <c r="E10555" s="95"/>
      <c r="G10555" s="277"/>
    </row>
    <row r="10556" spans="1:123" ht="24" customHeight="1" x14ac:dyDescent="0.2">
      <c r="A10556" s="276" t="s">
        <v>39</v>
      </c>
      <c r="B10556" s="97">
        <f>IFERROR(VALUE(LEFT(B10557,FIND(".",B10557)-1)),"")</f>
        <v>22</v>
      </c>
      <c r="C10556" s="89" t="str">
        <f>IFERROR(VLOOKUP(B10556,Tabla_CyP,2,FALSE),"")</f>
        <v xml:space="preserve"> OBRAS EXTERIORES</v>
      </c>
      <c r="E10556" s="95"/>
      <c r="G10556" s="277"/>
    </row>
    <row r="10557" spans="1:123" ht="24" customHeight="1" x14ac:dyDescent="0.2">
      <c r="A10557" s="276" t="s">
        <v>25</v>
      </c>
      <c r="B10557" s="98" t="str">
        <f>IFERROR(VLOOKUP(COUNTIF($A$1:A10557,"ANALISIS DE PRECIOS"),Tabla_NumeroItem,2,FALSE),"")</f>
        <v>22.1.1</v>
      </c>
      <c r="C10557" s="89" t="str">
        <f>IFERROR(VLOOKUP(B10557,Tabla_CyP,2,FALSE),"")</f>
        <v>Cercos Perimetrales</v>
      </c>
      <c r="D10557" s="94"/>
      <c r="E10557" s="95"/>
      <c r="F10557" s="93" t="s">
        <v>26</v>
      </c>
      <c r="G10557" s="278" t="str">
        <f>IFERROR(VLOOKUP(B10557,Tabla_CyP,4,FALSE),"")</f>
        <v>ml</v>
      </c>
    </row>
    <row r="10558" spans="1:123" ht="24" customHeight="1" x14ac:dyDescent="0.2">
      <c r="A10558" s="276"/>
      <c r="B10558" s="88"/>
      <c r="D10558" s="94"/>
      <c r="E10558" s="95"/>
      <c r="G10558" s="277"/>
    </row>
    <row r="10559" spans="1:123" ht="24" customHeight="1" x14ac:dyDescent="0.2">
      <c r="A10559" s="331" t="s">
        <v>507</v>
      </c>
      <c r="B10559" s="332"/>
      <c r="C10559" s="333" t="s">
        <v>0</v>
      </c>
      <c r="D10559" s="333" t="s">
        <v>27</v>
      </c>
      <c r="E10559" s="335" t="s">
        <v>28</v>
      </c>
      <c r="F10559" s="337" t="s">
        <v>29</v>
      </c>
      <c r="G10559" s="337" t="s">
        <v>30</v>
      </c>
    </row>
    <row r="10560" spans="1:123" s="94" customFormat="1" ht="24" customHeight="1" x14ac:dyDescent="0.2">
      <c r="A10560" s="99" t="s">
        <v>508</v>
      </c>
      <c r="B10560" s="99" t="s">
        <v>509</v>
      </c>
      <c r="C10560" s="334"/>
      <c r="D10560" s="334"/>
      <c r="E10560" s="336"/>
      <c r="F10560" s="338"/>
      <c r="G10560" s="338"/>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
      <c r="A10561" s="279"/>
      <c r="B10561" s="100"/>
      <c r="C10561" s="138" t="s">
        <v>604</v>
      </c>
      <c r="D10561" s="101"/>
      <c r="E10561" s="102"/>
      <c r="F10561" s="103"/>
      <c r="G10561" s="280"/>
    </row>
    <row r="10562" spans="1:7" s="224" customFormat="1" ht="24" customHeight="1" x14ac:dyDescent="0.2">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
      <c r="A10576" s="282"/>
      <c r="D10576" s="94"/>
      <c r="E10576" s="95"/>
      <c r="F10576" s="268" t="s">
        <v>31</v>
      </c>
      <c r="G10576" s="283">
        <f>SUBTOTAL(9,G10562:G10575)</f>
        <v>0</v>
      </c>
    </row>
    <row r="10577" spans="1:7" ht="24" customHeight="1" x14ac:dyDescent="0.2">
      <c r="A10577" s="282"/>
      <c r="C10577" s="104" t="s">
        <v>605</v>
      </c>
      <c r="D10577" s="94"/>
      <c r="E10577" s="95"/>
      <c r="G10577" s="284"/>
    </row>
    <row r="10578" spans="1:7" s="224" customFormat="1" ht="24" customHeight="1" x14ac:dyDescent="0.2">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
      <c r="A10586" s="282"/>
      <c r="D10586" s="94"/>
      <c r="E10586" s="95"/>
      <c r="F10586" s="268" t="s">
        <v>32</v>
      </c>
      <c r="G10586" s="283">
        <f>SUBTOTAL(9,G10578:G10585)</f>
        <v>0</v>
      </c>
    </row>
    <row r="10587" spans="1:7" ht="24" customHeight="1" x14ac:dyDescent="0.2">
      <c r="A10587" s="282"/>
      <c r="C10587" s="104" t="s">
        <v>606</v>
      </c>
      <c r="D10587" s="94"/>
      <c r="E10587" s="95"/>
      <c r="G10587" s="284"/>
    </row>
    <row r="10588" spans="1:7" s="224" customFormat="1" ht="24" customHeight="1" x14ac:dyDescent="0.2">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
      <c r="A10597" s="285"/>
      <c r="B10597" s="94"/>
      <c r="D10597" s="94"/>
      <c r="E10597" s="95"/>
      <c r="F10597" s="268" t="s">
        <v>33</v>
      </c>
      <c r="G10597" s="283">
        <f>SUBTOTAL(9,G10588:G10596)</f>
        <v>0</v>
      </c>
    </row>
    <row r="10598" spans="1:7" ht="24" customHeight="1" x14ac:dyDescent="0.2">
      <c r="A10598" s="286"/>
      <c r="B10598" s="94"/>
      <c r="D10598" s="94"/>
      <c r="E10598" s="95"/>
      <c r="G10598" s="284"/>
    </row>
    <row r="10599" spans="1:7" ht="24" customHeight="1" x14ac:dyDescent="0.2">
      <c r="A10599" s="287" t="str">
        <f>B10557</f>
        <v>22.1.1</v>
      </c>
      <c r="B10599" s="288" t="str">
        <f>C10557</f>
        <v>Cercos Perimetrales</v>
      </c>
      <c r="C10599" s="101"/>
      <c r="D10599" s="101" t="s">
        <v>34</v>
      </c>
      <c r="E10599" s="102"/>
      <c r="F10599" s="290" t="s">
        <v>35</v>
      </c>
      <c r="G10599" s="289">
        <f>SUBTOTAL(9,G10562:G10598)</f>
        <v>0</v>
      </c>
    </row>
    <row r="10601" spans="1:7" ht="24" customHeight="1" x14ac:dyDescent="0.2">
      <c r="A10601" s="269" t="s">
        <v>37</v>
      </c>
      <c r="B10601" s="270"/>
      <c r="C10601" s="270"/>
      <c r="D10601" s="270"/>
      <c r="E10601" s="270"/>
      <c r="F10601" s="270"/>
      <c r="G10601" s="271"/>
    </row>
    <row r="10602" spans="1:7" ht="24" customHeight="1" x14ac:dyDescent="0.2">
      <c r="A10602" s="272" t="s">
        <v>602</v>
      </c>
      <c r="B10602" s="90" t="str">
        <f>Comitente</f>
        <v>SUBSECRETARIA DE ARQUITECTURA</v>
      </c>
      <c r="C10602" s="86"/>
      <c r="D10602" s="91"/>
      <c r="E10602" s="91"/>
      <c r="F10602" s="92"/>
      <c r="G10602" s="273"/>
    </row>
    <row r="10603" spans="1:7" ht="24" customHeight="1" x14ac:dyDescent="0.2">
      <c r="A10603" s="272" t="s">
        <v>603</v>
      </c>
      <c r="B10603" s="90">
        <f>Contratista</f>
        <v>0</v>
      </c>
      <c r="C10603" s="87"/>
      <c r="D10603" s="87"/>
      <c r="E10603" s="87"/>
      <c r="F10603" s="93"/>
      <c r="G10603" s="274"/>
    </row>
    <row r="10604" spans="1:7" ht="24" customHeight="1" x14ac:dyDescent="0.2">
      <c r="A10604" s="272" t="s">
        <v>24</v>
      </c>
      <c r="B10604" s="90" t="str">
        <f>Obra</f>
        <v>ESCUELA SECUNDARIA ULLUM</v>
      </c>
      <c r="C10604" s="87"/>
      <c r="D10604" s="87"/>
      <c r="E10604" s="87"/>
      <c r="F10604" s="93" t="s">
        <v>38</v>
      </c>
      <c r="G10604" s="275">
        <f>Fecha_Base</f>
        <v>0</v>
      </c>
    </row>
    <row r="10605" spans="1:7" ht="24" customHeight="1" x14ac:dyDescent="0.2">
      <c r="A10605" s="276" t="s">
        <v>601</v>
      </c>
      <c r="B10605" s="88" t="str">
        <f>Ubicación</f>
        <v>ULLUM - SAN JUAN</v>
      </c>
      <c r="C10605" s="88"/>
      <c r="D10605" s="94"/>
      <c r="E10605" s="95"/>
      <c r="G10605" s="277"/>
    </row>
    <row r="10606" spans="1:7" ht="24" customHeight="1" x14ac:dyDescent="0.2">
      <c r="A10606" s="276" t="s">
        <v>39</v>
      </c>
      <c r="B10606" s="97">
        <f>IFERROR(VALUE(LEFT(B10607,FIND(".",B10607)-1)),"")</f>
        <v>22</v>
      </c>
      <c r="C10606" s="89" t="str">
        <f>IFERROR(VLOOKUP(B10606,Tabla_CyP,2,FALSE),"")</f>
        <v xml:space="preserve"> OBRAS EXTERIORES</v>
      </c>
      <c r="E10606" s="95"/>
      <c r="G10606" s="277"/>
    </row>
    <row r="10607" spans="1:7" ht="24" customHeight="1" x14ac:dyDescent="0.2">
      <c r="A10607" s="276" t="s">
        <v>25</v>
      </c>
      <c r="B10607" s="98" t="str">
        <f>IFERROR(VLOOKUP(COUNTIF($A$1:A10607,"ANALISIS DE PRECIOS"),Tabla_NumeroItem,2,FALSE),"")</f>
        <v>22.1.2</v>
      </c>
      <c r="C10607" s="89" t="str">
        <f>IFERROR(VLOOKUP(B10607,Tabla_CyP,2,FALSE),"")</f>
        <v>Cercos Frente</v>
      </c>
      <c r="D10607" s="94"/>
      <c r="E10607" s="95"/>
      <c r="F10607" s="93" t="s">
        <v>26</v>
      </c>
      <c r="G10607" s="278" t="str">
        <f>IFERROR(VLOOKUP(B10607,Tabla_CyP,4,FALSE),"")</f>
        <v>m2</v>
      </c>
    </row>
    <row r="10608" spans="1:7" ht="24" customHeight="1" x14ac:dyDescent="0.2">
      <c r="A10608" s="276"/>
      <c r="B10608" s="88"/>
      <c r="D10608" s="94"/>
      <c r="E10608" s="95"/>
      <c r="G10608" s="277"/>
    </row>
    <row r="10609" spans="1:123" ht="24" customHeight="1" x14ac:dyDescent="0.2">
      <c r="A10609" s="331" t="s">
        <v>507</v>
      </c>
      <c r="B10609" s="332"/>
      <c r="C10609" s="333" t="s">
        <v>0</v>
      </c>
      <c r="D10609" s="333" t="s">
        <v>27</v>
      </c>
      <c r="E10609" s="335" t="s">
        <v>28</v>
      </c>
      <c r="F10609" s="337" t="s">
        <v>29</v>
      </c>
      <c r="G10609" s="337" t="s">
        <v>30</v>
      </c>
    </row>
    <row r="10610" spans="1:123" s="94" customFormat="1" ht="24" customHeight="1" x14ac:dyDescent="0.2">
      <c r="A10610" s="99" t="s">
        <v>508</v>
      </c>
      <c r="B10610" s="99" t="s">
        <v>509</v>
      </c>
      <c r="C10610" s="334"/>
      <c r="D10610" s="334"/>
      <c r="E10610" s="336"/>
      <c r="F10610" s="338"/>
      <c r="G10610" s="338"/>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
      <c r="A10611" s="279"/>
      <c r="B10611" s="100"/>
      <c r="C10611" s="138" t="s">
        <v>604</v>
      </c>
      <c r="D10611" s="101"/>
      <c r="E10611" s="102"/>
      <c r="F10611" s="103"/>
      <c r="G10611" s="280"/>
    </row>
    <row r="10612" spans="1:123" s="224" customFormat="1" ht="24" customHeight="1" x14ac:dyDescent="0.2">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
      <c r="A10626" s="282"/>
      <c r="D10626" s="94"/>
      <c r="E10626" s="95"/>
      <c r="F10626" s="268" t="s">
        <v>31</v>
      </c>
      <c r="G10626" s="283">
        <f>SUBTOTAL(9,G10612:G10625)</f>
        <v>0</v>
      </c>
    </row>
    <row r="10627" spans="1:7" ht="24" customHeight="1" x14ac:dyDescent="0.2">
      <c r="A10627" s="282"/>
      <c r="C10627" s="104" t="s">
        <v>605</v>
      </c>
      <c r="D10627" s="94"/>
      <c r="E10627" s="95"/>
      <c r="G10627" s="284"/>
    </row>
    <row r="10628" spans="1:7" s="224" customFormat="1" ht="24" customHeight="1" x14ac:dyDescent="0.2">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
      <c r="A10636" s="282"/>
      <c r="D10636" s="94"/>
      <c r="E10636" s="95"/>
      <c r="F10636" s="268" t="s">
        <v>32</v>
      </c>
      <c r="G10636" s="283">
        <f>SUBTOTAL(9,G10628:G10635)</f>
        <v>0</v>
      </c>
    </row>
    <row r="10637" spans="1:7" ht="24" customHeight="1" x14ac:dyDescent="0.2">
      <c r="A10637" s="282"/>
      <c r="C10637" s="104" t="s">
        <v>606</v>
      </c>
      <c r="D10637" s="94"/>
      <c r="E10637" s="95"/>
      <c r="G10637" s="284"/>
    </row>
    <row r="10638" spans="1:7" s="224" customFormat="1" ht="24" customHeight="1" x14ac:dyDescent="0.2">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
      <c r="A10647" s="285"/>
      <c r="B10647" s="94"/>
      <c r="D10647" s="94"/>
      <c r="E10647" s="95"/>
      <c r="F10647" s="268" t="s">
        <v>33</v>
      </c>
      <c r="G10647" s="283">
        <f>SUBTOTAL(9,G10638:G10646)</f>
        <v>0</v>
      </c>
    </row>
    <row r="10648" spans="1:7" ht="24" customHeight="1" x14ac:dyDescent="0.2">
      <c r="A10648" s="286"/>
      <c r="B10648" s="94"/>
      <c r="D10648" s="94"/>
      <c r="E10648" s="95"/>
      <c r="G10648" s="284"/>
    </row>
    <row r="10649" spans="1:7" ht="24" customHeight="1" x14ac:dyDescent="0.2">
      <c r="A10649" s="287" t="str">
        <f>B10607</f>
        <v>22.1.2</v>
      </c>
      <c r="B10649" s="288" t="str">
        <f>C10607</f>
        <v>Cercos Frente</v>
      </c>
      <c r="C10649" s="101"/>
      <c r="D10649" s="101" t="s">
        <v>34</v>
      </c>
      <c r="E10649" s="102"/>
      <c r="F10649" s="290" t="s">
        <v>35</v>
      </c>
      <c r="G10649" s="289">
        <f>SUBTOTAL(9,G10612:G10648)</f>
        <v>0</v>
      </c>
    </row>
    <row r="10651" spans="1:7" ht="24" customHeight="1" x14ac:dyDescent="0.2">
      <c r="A10651" s="269" t="s">
        <v>37</v>
      </c>
      <c r="B10651" s="270"/>
      <c r="C10651" s="270"/>
      <c r="D10651" s="270"/>
      <c r="E10651" s="270"/>
      <c r="F10651" s="270"/>
      <c r="G10651" s="271"/>
    </row>
    <row r="10652" spans="1:7" ht="24" customHeight="1" x14ac:dyDescent="0.2">
      <c r="A10652" s="272" t="s">
        <v>602</v>
      </c>
      <c r="B10652" s="90" t="str">
        <f>Comitente</f>
        <v>SUBSECRETARIA DE ARQUITECTURA</v>
      </c>
      <c r="C10652" s="86"/>
      <c r="D10652" s="91"/>
      <c r="E10652" s="91"/>
      <c r="F10652" s="92"/>
      <c r="G10652" s="273"/>
    </row>
    <row r="10653" spans="1:7" ht="24" customHeight="1" x14ac:dyDescent="0.2">
      <c r="A10653" s="272" t="s">
        <v>603</v>
      </c>
      <c r="B10653" s="90">
        <f>Contratista</f>
        <v>0</v>
      </c>
      <c r="C10653" s="87"/>
      <c r="D10653" s="87"/>
      <c r="E10653" s="87"/>
      <c r="F10653" s="93"/>
      <c r="G10653" s="274"/>
    </row>
    <row r="10654" spans="1:7" ht="24" customHeight="1" x14ac:dyDescent="0.2">
      <c r="A10654" s="272" t="s">
        <v>24</v>
      </c>
      <c r="B10654" s="90" t="str">
        <f>Obra</f>
        <v>ESCUELA SECUNDARIA ULLUM</v>
      </c>
      <c r="C10654" s="87"/>
      <c r="D10654" s="87"/>
      <c r="E10654" s="87"/>
      <c r="F10654" s="93" t="s">
        <v>38</v>
      </c>
      <c r="G10654" s="275">
        <f>Fecha_Base</f>
        <v>0</v>
      </c>
    </row>
    <row r="10655" spans="1:7" ht="24" customHeight="1" x14ac:dyDescent="0.2">
      <c r="A10655" s="276" t="s">
        <v>601</v>
      </c>
      <c r="B10655" s="88" t="str">
        <f>Ubicación</f>
        <v>ULLUM - SAN JUAN</v>
      </c>
      <c r="C10655" s="88"/>
      <c r="D10655" s="94"/>
      <c r="E10655" s="95"/>
      <c r="G10655" s="277"/>
    </row>
    <row r="10656" spans="1:7" ht="24" customHeight="1" x14ac:dyDescent="0.2">
      <c r="A10656" s="276" t="s">
        <v>39</v>
      </c>
      <c r="B10656" s="97">
        <f>IFERROR(VALUE(LEFT(B10657,FIND(".",B10657)-1)),"")</f>
        <v>22</v>
      </c>
      <c r="C10656" s="89" t="str">
        <f>IFERROR(VLOOKUP(B10656,Tabla_CyP,2,FALSE),"")</f>
        <v xml:space="preserve"> OBRAS EXTERIORES</v>
      </c>
      <c r="E10656" s="95"/>
      <c r="G10656" s="277"/>
    </row>
    <row r="10657" spans="1:123" ht="24" customHeight="1" x14ac:dyDescent="0.2">
      <c r="A10657" s="276" t="s">
        <v>25</v>
      </c>
      <c r="B10657" s="98" t="str">
        <f>IFERROR(VLOOKUP(COUNTIF($A$1:A10657,"ANALISIS DE PRECIOS"),Tabla_NumeroItem,2,FALSE),"")</f>
        <v>22.2.1</v>
      </c>
      <c r="C10657" s="89" t="str">
        <f>IFERROR(VLOOKUP(B10657,Tabla_CyP,2,FALSE),"")</f>
        <v>Bancos exteriores</v>
      </c>
      <c r="D10657" s="94"/>
      <c r="E10657" s="95"/>
      <c r="F10657" s="93" t="s">
        <v>26</v>
      </c>
      <c r="G10657" s="278" t="str">
        <f>IFERROR(VLOOKUP(B10657,Tabla_CyP,4,FALSE),"")</f>
        <v>gl</v>
      </c>
    </row>
    <row r="10658" spans="1:123" ht="24" customHeight="1" x14ac:dyDescent="0.2">
      <c r="A10658" s="276"/>
      <c r="B10658" s="88"/>
      <c r="D10658" s="94"/>
      <c r="E10658" s="95"/>
      <c r="G10658" s="277"/>
    </row>
    <row r="10659" spans="1:123" ht="24" customHeight="1" x14ac:dyDescent="0.2">
      <c r="A10659" s="331" t="s">
        <v>507</v>
      </c>
      <c r="B10659" s="332"/>
      <c r="C10659" s="333" t="s">
        <v>0</v>
      </c>
      <c r="D10659" s="333" t="s">
        <v>27</v>
      </c>
      <c r="E10659" s="335" t="s">
        <v>28</v>
      </c>
      <c r="F10659" s="337" t="s">
        <v>29</v>
      </c>
      <c r="G10659" s="337" t="s">
        <v>30</v>
      </c>
    </row>
    <row r="10660" spans="1:123" s="94" customFormat="1" ht="24" customHeight="1" x14ac:dyDescent="0.2">
      <c r="A10660" s="99" t="s">
        <v>508</v>
      </c>
      <c r="B10660" s="99" t="s">
        <v>509</v>
      </c>
      <c r="C10660" s="334"/>
      <c r="D10660" s="334"/>
      <c r="E10660" s="336"/>
      <c r="F10660" s="338"/>
      <c r="G10660" s="338"/>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
      <c r="A10661" s="279"/>
      <c r="B10661" s="100"/>
      <c r="C10661" s="138" t="s">
        <v>604</v>
      </c>
      <c r="D10661" s="101"/>
      <c r="E10661" s="102"/>
      <c r="F10661" s="103"/>
      <c r="G10661" s="280"/>
    </row>
    <row r="10662" spans="1:123" s="224" customFormat="1" ht="24" customHeight="1" x14ac:dyDescent="0.2">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
      <c r="A10676" s="282"/>
      <c r="D10676" s="94"/>
      <c r="E10676" s="95"/>
      <c r="F10676" s="268" t="s">
        <v>31</v>
      </c>
      <c r="G10676" s="283">
        <f>SUBTOTAL(9,G10662:G10675)</f>
        <v>0</v>
      </c>
    </row>
    <row r="10677" spans="1:7" ht="24" customHeight="1" x14ac:dyDescent="0.2">
      <c r="A10677" s="282"/>
      <c r="C10677" s="104" t="s">
        <v>605</v>
      </c>
      <c r="D10677" s="94"/>
      <c r="E10677" s="95"/>
      <c r="G10677" s="284"/>
    </row>
    <row r="10678" spans="1:7" s="224" customFormat="1" ht="24" customHeight="1" x14ac:dyDescent="0.2">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
      <c r="A10686" s="282"/>
      <c r="D10686" s="94"/>
      <c r="E10686" s="95"/>
      <c r="F10686" s="268" t="s">
        <v>32</v>
      </c>
      <c r="G10686" s="283">
        <f>SUBTOTAL(9,G10678:G10685)</f>
        <v>0</v>
      </c>
    </row>
    <row r="10687" spans="1:7" ht="24" customHeight="1" x14ac:dyDescent="0.2">
      <c r="A10687" s="282"/>
      <c r="C10687" s="104" t="s">
        <v>606</v>
      </c>
      <c r="D10687" s="94"/>
      <c r="E10687" s="95"/>
      <c r="G10687" s="284"/>
    </row>
    <row r="10688" spans="1:7" s="224" customFormat="1" ht="24" customHeight="1" x14ac:dyDescent="0.2">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
      <c r="A10697" s="285"/>
      <c r="B10697" s="94"/>
      <c r="D10697" s="94"/>
      <c r="E10697" s="95"/>
      <c r="F10697" s="268" t="s">
        <v>33</v>
      </c>
      <c r="G10697" s="283">
        <f>SUBTOTAL(9,G10688:G10696)</f>
        <v>0</v>
      </c>
    </row>
    <row r="10698" spans="1:7" ht="24" customHeight="1" x14ac:dyDescent="0.2">
      <c r="A10698" s="286"/>
      <c r="B10698" s="94"/>
      <c r="D10698" s="94"/>
      <c r="E10698" s="95"/>
      <c r="G10698" s="284"/>
    </row>
    <row r="10699" spans="1:7" ht="24" customHeight="1" x14ac:dyDescent="0.2">
      <c r="A10699" s="287" t="str">
        <f>B10657</f>
        <v>22.2.1</v>
      </c>
      <c r="B10699" s="288" t="str">
        <f>C10657</f>
        <v>Bancos exteriores</v>
      </c>
      <c r="C10699" s="101"/>
      <c r="D10699" s="101" t="s">
        <v>34</v>
      </c>
      <c r="E10699" s="102"/>
      <c r="F10699" s="290" t="s">
        <v>35</v>
      </c>
      <c r="G10699" s="289">
        <f>SUBTOTAL(9,G10662:G10698)</f>
        <v>0</v>
      </c>
    </row>
    <row r="10701" spans="1:7" ht="24" customHeight="1" x14ac:dyDescent="0.2">
      <c r="A10701" s="269" t="s">
        <v>37</v>
      </c>
      <c r="B10701" s="270"/>
      <c r="C10701" s="270"/>
      <c r="D10701" s="270"/>
      <c r="E10701" s="270"/>
      <c r="F10701" s="270"/>
      <c r="G10701" s="271"/>
    </row>
    <row r="10702" spans="1:7" ht="24" customHeight="1" x14ac:dyDescent="0.2">
      <c r="A10702" s="272" t="s">
        <v>602</v>
      </c>
      <c r="B10702" s="90" t="str">
        <f>Comitente</f>
        <v>SUBSECRETARIA DE ARQUITECTURA</v>
      </c>
      <c r="C10702" s="86"/>
      <c r="D10702" s="91"/>
      <c r="E10702" s="91"/>
      <c r="F10702" s="92"/>
      <c r="G10702" s="273"/>
    </row>
    <row r="10703" spans="1:7" ht="24" customHeight="1" x14ac:dyDescent="0.2">
      <c r="A10703" s="272" t="s">
        <v>603</v>
      </c>
      <c r="B10703" s="90">
        <f>Contratista</f>
        <v>0</v>
      </c>
      <c r="C10703" s="87"/>
      <c r="D10703" s="87"/>
      <c r="E10703" s="87"/>
      <c r="F10703" s="93"/>
      <c r="G10703" s="274"/>
    </row>
    <row r="10704" spans="1:7" ht="24" customHeight="1" x14ac:dyDescent="0.2">
      <c r="A10704" s="272" t="s">
        <v>24</v>
      </c>
      <c r="B10704" s="90" t="str">
        <f>Obra</f>
        <v>ESCUELA SECUNDARIA ULLUM</v>
      </c>
      <c r="C10704" s="87"/>
      <c r="D10704" s="87"/>
      <c r="E10704" s="87"/>
      <c r="F10704" s="93" t="s">
        <v>38</v>
      </c>
      <c r="G10704" s="275">
        <f>Fecha_Base</f>
        <v>0</v>
      </c>
    </row>
    <row r="10705" spans="1:123" ht="24" customHeight="1" x14ac:dyDescent="0.2">
      <c r="A10705" s="276" t="s">
        <v>601</v>
      </c>
      <c r="B10705" s="88" t="str">
        <f>Ubicación</f>
        <v>ULLUM - SAN JUAN</v>
      </c>
      <c r="C10705" s="88"/>
      <c r="D10705" s="94"/>
      <c r="E10705" s="95"/>
      <c r="G10705" s="277"/>
    </row>
    <row r="10706" spans="1:123" ht="24" customHeight="1" x14ac:dyDescent="0.2">
      <c r="A10706" s="276" t="s">
        <v>39</v>
      </c>
      <c r="B10706" s="97">
        <f>IFERROR(VALUE(LEFT(B10707,FIND(".",B10707)-1)),"")</f>
        <v>22</v>
      </c>
      <c r="C10706" s="89" t="str">
        <f>IFERROR(VLOOKUP(B10706,Tabla_CyP,2,FALSE),"")</f>
        <v xml:space="preserve"> OBRAS EXTERIORES</v>
      </c>
      <c r="E10706" s="95"/>
      <c r="G10706" s="277"/>
    </row>
    <row r="10707" spans="1:123" ht="24" customHeight="1" x14ac:dyDescent="0.2">
      <c r="A10707" s="276" t="s">
        <v>25</v>
      </c>
      <c r="B10707" s="98" t="str">
        <f>IFERROR(VLOOKUP(COUNTIF($A$1:A10707,"ANALISIS DE PRECIOS"),Tabla_NumeroItem,2,FALSE),"")</f>
        <v>22.2.2</v>
      </c>
      <c r="C10707" s="89" t="str">
        <f>IFERROR(VLOOKUP(B10707,Tabla_CyP,2,FALSE),"")</f>
        <v>Bicicletero</v>
      </c>
      <c r="D10707" s="94"/>
      <c r="E10707" s="95"/>
      <c r="F10707" s="93" t="s">
        <v>26</v>
      </c>
      <c r="G10707" s="278" t="str">
        <f>IFERROR(VLOOKUP(B10707,Tabla_CyP,4,FALSE),"")</f>
        <v>gl</v>
      </c>
    </row>
    <row r="10708" spans="1:123" ht="24" customHeight="1" x14ac:dyDescent="0.2">
      <c r="A10708" s="276"/>
      <c r="B10708" s="88"/>
      <c r="D10708" s="94"/>
      <c r="E10708" s="95"/>
      <c r="G10708" s="277"/>
    </row>
    <row r="10709" spans="1:123" ht="24" customHeight="1" x14ac:dyDescent="0.2">
      <c r="A10709" s="331" t="s">
        <v>507</v>
      </c>
      <c r="B10709" s="332"/>
      <c r="C10709" s="333" t="s">
        <v>0</v>
      </c>
      <c r="D10709" s="333" t="s">
        <v>27</v>
      </c>
      <c r="E10709" s="335" t="s">
        <v>28</v>
      </c>
      <c r="F10709" s="337" t="s">
        <v>29</v>
      </c>
      <c r="G10709" s="337" t="s">
        <v>30</v>
      </c>
    </row>
    <row r="10710" spans="1:123" s="94" customFormat="1" ht="24" customHeight="1" x14ac:dyDescent="0.2">
      <c r="A10710" s="99" t="s">
        <v>508</v>
      </c>
      <c r="B10710" s="99" t="s">
        <v>509</v>
      </c>
      <c r="C10710" s="334"/>
      <c r="D10710" s="334"/>
      <c r="E10710" s="336"/>
      <c r="F10710" s="338"/>
      <c r="G10710" s="338"/>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
      <c r="A10711" s="279"/>
      <c r="B10711" s="100"/>
      <c r="C10711" s="138" t="s">
        <v>604</v>
      </c>
      <c r="D10711" s="101"/>
      <c r="E10711" s="102"/>
      <c r="F10711" s="103"/>
      <c r="G10711" s="280"/>
    </row>
    <row r="10712" spans="1:123" s="224" customFormat="1" ht="24" customHeight="1" x14ac:dyDescent="0.2">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
      <c r="A10726" s="282"/>
      <c r="D10726" s="94"/>
      <c r="E10726" s="95"/>
      <c r="F10726" s="268" t="s">
        <v>31</v>
      </c>
      <c r="G10726" s="283">
        <f>SUBTOTAL(9,G10712:G10725)</f>
        <v>0</v>
      </c>
    </row>
    <row r="10727" spans="1:7" ht="24" customHeight="1" x14ac:dyDescent="0.2">
      <c r="A10727" s="282"/>
      <c r="C10727" s="104" t="s">
        <v>605</v>
      </c>
      <c r="D10727" s="94"/>
      <c r="E10727" s="95"/>
      <c r="G10727" s="284"/>
    </row>
    <row r="10728" spans="1:7" s="224" customFormat="1" ht="24" customHeight="1" x14ac:dyDescent="0.2">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
      <c r="A10736" s="282"/>
      <c r="D10736" s="94"/>
      <c r="E10736" s="95"/>
      <c r="F10736" s="268" t="s">
        <v>32</v>
      </c>
      <c r="G10736" s="283">
        <f>SUBTOTAL(9,G10728:G10735)</f>
        <v>0</v>
      </c>
    </row>
    <row r="10737" spans="1:7" ht="24" customHeight="1" x14ac:dyDescent="0.2">
      <c r="A10737" s="282"/>
      <c r="C10737" s="104" t="s">
        <v>606</v>
      </c>
      <c r="D10737" s="94"/>
      <c r="E10737" s="95"/>
      <c r="G10737" s="284"/>
    </row>
    <row r="10738" spans="1:7" s="224" customFormat="1" ht="24" customHeight="1" x14ac:dyDescent="0.2">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
      <c r="A10747" s="285"/>
      <c r="B10747" s="94"/>
      <c r="D10747" s="94"/>
      <c r="E10747" s="95"/>
      <c r="F10747" s="268" t="s">
        <v>33</v>
      </c>
      <c r="G10747" s="283">
        <f>SUBTOTAL(9,G10738:G10746)</f>
        <v>0</v>
      </c>
    </row>
    <row r="10748" spans="1:7" ht="24" customHeight="1" x14ac:dyDescent="0.2">
      <c r="A10748" s="286"/>
      <c r="B10748" s="94"/>
      <c r="D10748" s="94"/>
      <c r="E10748" s="95"/>
      <c r="G10748" s="284"/>
    </row>
    <row r="10749" spans="1:7" ht="24" customHeight="1" x14ac:dyDescent="0.2">
      <c r="A10749" s="287" t="str">
        <f>B10707</f>
        <v>22.2.2</v>
      </c>
      <c r="B10749" s="288" t="str">
        <f>C10707</f>
        <v>Bicicletero</v>
      </c>
      <c r="C10749" s="101"/>
      <c r="D10749" s="101" t="s">
        <v>34</v>
      </c>
      <c r="E10749" s="102"/>
      <c r="F10749" s="290" t="s">
        <v>35</v>
      </c>
      <c r="G10749" s="289">
        <f>SUBTOTAL(9,G10712:G10748)</f>
        <v>0</v>
      </c>
    </row>
    <row r="10751" spans="1:7" ht="24" customHeight="1" x14ac:dyDescent="0.2">
      <c r="A10751" s="269" t="s">
        <v>37</v>
      </c>
      <c r="B10751" s="270"/>
      <c r="C10751" s="270"/>
      <c r="D10751" s="270"/>
      <c r="E10751" s="270"/>
      <c r="F10751" s="270"/>
      <c r="G10751" s="271"/>
    </row>
    <row r="10752" spans="1:7" ht="24" customHeight="1" x14ac:dyDescent="0.2">
      <c r="A10752" s="272" t="s">
        <v>602</v>
      </c>
      <c r="B10752" s="90" t="str">
        <f>Comitente</f>
        <v>SUBSECRETARIA DE ARQUITECTURA</v>
      </c>
      <c r="C10752" s="86"/>
      <c r="D10752" s="91"/>
      <c r="E10752" s="91"/>
      <c r="F10752" s="92"/>
      <c r="G10752" s="273"/>
    </row>
    <row r="10753" spans="1:123" ht="24" customHeight="1" x14ac:dyDescent="0.2">
      <c r="A10753" s="272" t="s">
        <v>603</v>
      </c>
      <c r="B10753" s="90">
        <f>Contratista</f>
        <v>0</v>
      </c>
      <c r="C10753" s="87"/>
      <c r="D10753" s="87"/>
      <c r="E10753" s="87"/>
      <c r="F10753" s="93"/>
      <c r="G10753" s="274"/>
    </row>
    <row r="10754" spans="1:123" ht="24" customHeight="1" x14ac:dyDescent="0.2">
      <c r="A10754" s="272" t="s">
        <v>24</v>
      </c>
      <c r="B10754" s="90" t="str">
        <f>Obra</f>
        <v>ESCUELA SECUNDARIA ULLUM</v>
      </c>
      <c r="C10754" s="87"/>
      <c r="D10754" s="87"/>
      <c r="E10754" s="87"/>
      <c r="F10754" s="93" t="s">
        <v>38</v>
      </c>
      <c r="G10754" s="275">
        <f>Fecha_Base</f>
        <v>0</v>
      </c>
    </row>
    <row r="10755" spans="1:123" ht="24" customHeight="1" x14ac:dyDescent="0.2">
      <c r="A10755" s="276" t="s">
        <v>601</v>
      </c>
      <c r="B10755" s="88" t="str">
        <f>Ubicación</f>
        <v>ULLUM - SAN JUAN</v>
      </c>
      <c r="C10755" s="88"/>
      <c r="D10755" s="94"/>
      <c r="E10755" s="95"/>
      <c r="G10755" s="277"/>
    </row>
    <row r="10756" spans="1:123" ht="24" customHeight="1" x14ac:dyDescent="0.2">
      <c r="A10756" s="276" t="s">
        <v>39</v>
      </c>
      <c r="B10756" s="97">
        <f>IFERROR(VALUE(LEFT(B10757,FIND(".",B10757)-1)),"")</f>
        <v>22</v>
      </c>
      <c r="C10756" s="89" t="str">
        <f>IFERROR(VLOOKUP(B10756,Tabla_CyP,2,FALSE),"")</f>
        <v xml:space="preserve"> OBRAS EXTERIORES</v>
      </c>
      <c r="E10756" s="95"/>
      <c r="G10756" s="277"/>
    </row>
    <row r="10757" spans="1:123" ht="24" customHeight="1" x14ac:dyDescent="0.2">
      <c r="A10757" s="276" t="s">
        <v>25</v>
      </c>
      <c r="B10757" s="98" t="str">
        <f>IFERROR(VLOOKUP(COUNTIF($A$1:A10757,"ANALISIS DE PRECIOS"),Tabla_NumeroItem,2,FALSE),"")</f>
        <v>22.2.3</v>
      </c>
      <c r="C10757" s="89" t="str">
        <f>IFERROR(VLOOKUP(B10757,Tabla_CyP,2,FALSE),"")</f>
        <v>Bebederos</v>
      </c>
      <c r="D10757" s="94"/>
      <c r="E10757" s="95"/>
      <c r="F10757" s="93" t="s">
        <v>26</v>
      </c>
      <c r="G10757" s="278" t="str">
        <f>IFERROR(VLOOKUP(B10757,Tabla_CyP,4,FALSE),"")</f>
        <v>Un</v>
      </c>
    </row>
    <row r="10758" spans="1:123" ht="24" customHeight="1" x14ac:dyDescent="0.2">
      <c r="A10758" s="276"/>
      <c r="B10758" s="88"/>
      <c r="D10758" s="94"/>
      <c r="E10758" s="95"/>
      <c r="G10758" s="277"/>
    </row>
    <row r="10759" spans="1:123" ht="24" customHeight="1" x14ac:dyDescent="0.2">
      <c r="A10759" s="331" t="s">
        <v>507</v>
      </c>
      <c r="B10759" s="332"/>
      <c r="C10759" s="333" t="s">
        <v>0</v>
      </c>
      <c r="D10759" s="333" t="s">
        <v>27</v>
      </c>
      <c r="E10759" s="335" t="s">
        <v>28</v>
      </c>
      <c r="F10759" s="337" t="s">
        <v>29</v>
      </c>
      <c r="G10759" s="337" t="s">
        <v>30</v>
      </c>
    </row>
    <row r="10760" spans="1:123" s="94" customFormat="1" ht="24" customHeight="1" x14ac:dyDescent="0.2">
      <c r="A10760" s="99" t="s">
        <v>508</v>
      </c>
      <c r="B10760" s="99" t="s">
        <v>509</v>
      </c>
      <c r="C10760" s="334"/>
      <c r="D10760" s="334"/>
      <c r="E10760" s="336"/>
      <c r="F10760" s="338"/>
      <c r="G10760" s="338"/>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
      <c r="A10761" s="279"/>
      <c r="B10761" s="100"/>
      <c r="C10761" s="138" t="s">
        <v>604</v>
      </c>
      <c r="D10761" s="101"/>
      <c r="E10761" s="102"/>
      <c r="F10761" s="103"/>
      <c r="G10761" s="280"/>
    </row>
    <row r="10762" spans="1:123" s="224" customFormat="1" ht="24" customHeight="1" x14ac:dyDescent="0.2">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
      <c r="A10776" s="282"/>
      <c r="D10776" s="94"/>
      <c r="E10776" s="95"/>
      <c r="F10776" s="268" t="s">
        <v>31</v>
      </c>
      <c r="G10776" s="283">
        <f>SUBTOTAL(9,G10762:G10775)</f>
        <v>0</v>
      </c>
    </row>
    <row r="10777" spans="1:7" ht="24" customHeight="1" x14ac:dyDescent="0.2">
      <c r="A10777" s="282"/>
      <c r="C10777" s="104" t="s">
        <v>605</v>
      </c>
      <c r="D10777" s="94"/>
      <c r="E10777" s="95"/>
      <c r="G10777" s="284"/>
    </row>
    <row r="10778" spans="1:7" s="224" customFormat="1" ht="24" customHeight="1" x14ac:dyDescent="0.2">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
      <c r="A10786" s="282"/>
      <c r="D10786" s="94"/>
      <c r="E10786" s="95"/>
      <c r="F10786" s="268" t="s">
        <v>32</v>
      </c>
      <c r="G10786" s="283">
        <f>SUBTOTAL(9,G10778:G10785)</f>
        <v>0</v>
      </c>
    </row>
    <row r="10787" spans="1:7" ht="24" customHeight="1" x14ac:dyDescent="0.2">
      <c r="A10787" s="282"/>
      <c r="C10787" s="104" t="s">
        <v>606</v>
      </c>
      <c r="D10787" s="94"/>
      <c r="E10787" s="95"/>
      <c r="G10787" s="284"/>
    </row>
    <row r="10788" spans="1:7" s="224" customFormat="1" ht="24" customHeight="1" x14ac:dyDescent="0.2">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
      <c r="A10797" s="285"/>
      <c r="B10797" s="94"/>
      <c r="D10797" s="94"/>
      <c r="E10797" s="95"/>
      <c r="F10797" s="268" t="s">
        <v>33</v>
      </c>
      <c r="G10797" s="283">
        <f>SUBTOTAL(9,G10788:G10796)</f>
        <v>0</v>
      </c>
    </row>
    <row r="10798" spans="1:7" ht="24" customHeight="1" x14ac:dyDescent="0.2">
      <c r="A10798" s="286"/>
      <c r="B10798" s="94"/>
      <c r="D10798" s="94"/>
      <c r="E10798" s="95"/>
      <c r="G10798" s="284"/>
    </row>
    <row r="10799" spans="1:7" ht="24" customHeight="1" x14ac:dyDescent="0.2">
      <c r="A10799" s="287" t="str">
        <f>B10757</f>
        <v>22.2.3</v>
      </c>
      <c r="B10799" s="288" t="str">
        <f>C10757</f>
        <v>Bebederos</v>
      </c>
      <c r="C10799" s="101"/>
      <c r="D10799" s="101" t="s">
        <v>34</v>
      </c>
      <c r="E10799" s="102"/>
      <c r="F10799" s="290" t="s">
        <v>35</v>
      </c>
      <c r="G10799" s="289">
        <f>SUBTOTAL(9,G10762:G10798)</f>
        <v>0</v>
      </c>
    </row>
    <row r="10801" spans="1:123" ht="24" customHeight="1" x14ac:dyDescent="0.2">
      <c r="A10801" s="269" t="s">
        <v>37</v>
      </c>
      <c r="B10801" s="270"/>
      <c r="C10801" s="270"/>
      <c r="D10801" s="270"/>
      <c r="E10801" s="270"/>
      <c r="F10801" s="270"/>
      <c r="G10801" s="271"/>
    </row>
    <row r="10802" spans="1:123" ht="24" customHeight="1" x14ac:dyDescent="0.2">
      <c r="A10802" s="272" t="s">
        <v>602</v>
      </c>
      <c r="B10802" s="90" t="str">
        <f>Comitente</f>
        <v>SUBSECRETARIA DE ARQUITECTURA</v>
      </c>
      <c r="C10802" s="86"/>
      <c r="D10802" s="91"/>
      <c r="E10802" s="91"/>
      <c r="F10802" s="92"/>
      <c r="G10802" s="273"/>
    </row>
    <row r="10803" spans="1:123" ht="24" customHeight="1" x14ac:dyDescent="0.2">
      <c r="A10803" s="272" t="s">
        <v>603</v>
      </c>
      <c r="B10803" s="90">
        <f>Contratista</f>
        <v>0</v>
      </c>
      <c r="C10803" s="87"/>
      <c r="D10803" s="87"/>
      <c r="E10803" s="87"/>
      <c r="F10803" s="93"/>
      <c r="G10803" s="274"/>
    </row>
    <row r="10804" spans="1:123" ht="24" customHeight="1" x14ac:dyDescent="0.2">
      <c r="A10804" s="272" t="s">
        <v>24</v>
      </c>
      <c r="B10804" s="90" t="str">
        <f>Obra</f>
        <v>ESCUELA SECUNDARIA ULLUM</v>
      </c>
      <c r="C10804" s="87"/>
      <c r="D10804" s="87"/>
      <c r="E10804" s="87"/>
      <c r="F10804" s="93" t="s">
        <v>38</v>
      </c>
      <c r="G10804" s="275">
        <f>Fecha_Base</f>
        <v>0</v>
      </c>
    </row>
    <row r="10805" spans="1:123" ht="24" customHeight="1" x14ac:dyDescent="0.2">
      <c r="A10805" s="276" t="s">
        <v>601</v>
      </c>
      <c r="B10805" s="88" t="str">
        <f>Ubicación</f>
        <v>ULLUM - SAN JUAN</v>
      </c>
      <c r="C10805" s="88"/>
      <c r="D10805" s="94"/>
      <c r="E10805" s="95"/>
      <c r="G10805" s="277"/>
    </row>
    <row r="10806" spans="1:123" ht="24" customHeight="1" x14ac:dyDescent="0.2">
      <c r="A10806" s="276" t="s">
        <v>39</v>
      </c>
      <c r="B10806" s="97">
        <f>IFERROR(VALUE(LEFT(B10807,FIND(".",B10807)-1)),"")</f>
        <v>22</v>
      </c>
      <c r="C10806" s="89" t="str">
        <f>IFERROR(VLOOKUP(B10806,Tabla_CyP,2,FALSE),"")</f>
        <v xml:space="preserve"> OBRAS EXTERIORES</v>
      </c>
      <c r="E10806" s="95"/>
      <c r="G10806" s="277"/>
    </row>
    <row r="10807" spans="1:123" ht="24" customHeight="1" x14ac:dyDescent="0.2">
      <c r="A10807" s="276" t="s">
        <v>25</v>
      </c>
      <c r="B10807" s="98" t="str">
        <f>IFERROR(VLOOKUP(COUNTIF($A$1:A10807,"ANALISIS DE PRECIOS"),Tabla_NumeroItem,2,FALSE),"")</f>
        <v>22.3.1</v>
      </c>
      <c r="C10807" s="89" t="str">
        <f>IFERROR(VLOOKUP(B10807,Tabla_CyP,2,FALSE),"")</f>
        <v>Vegetación</v>
      </c>
      <c r="D10807" s="94"/>
      <c r="E10807" s="95"/>
      <c r="F10807" s="93" t="s">
        <v>26</v>
      </c>
      <c r="G10807" s="278" t="str">
        <f>IFERROR(VLOOKUP(B10807,Tabla_CyP,4,FALSE),"")</f>
        <v>gl</v>
      </c>
    </row>
    <row r="10808" spans="1:123" ht="24" customHeight="1" x14ac:dyDescent="0.2">
      <c r="A10808" s="276"/>
      <c r="B10808" s="88"/>
      <c r="D10808" s="94"/>
      <c r="E10808" s="95"/>
      <c r="G10808" s="277"/>
    </row>
    <row r="10809" spans="1:123" ht="24" customHeight="1" x14ac:dyDescent="0.2">
      <c r="A10809" s="331" t="s">
        <v>507</v>
      </c>
      <c r="B10809" s="332"/>
      <c r="C10809" s="333" t="s">
        <v>0</v>
      </c>
      <c r="D10809" s="333" t="s">
        <v>27</v>
      </c>
      <c r="E10809" s="335" t="s">
        <v>28</v>
      </c>
      <c r="F10809" s="337" t="s">
        <v>29</v>
      </c>
      <c r="G10809" s="337" t="s">
        <v>30</v>
      </c>
    </row>
    <row r="10810" spans="1:123" s="94" customFormat="1" ht="24" customHeight="1" x14ac:dyDescent="0.2">
      <c r="A10810" s="99" t="s">
        <v>508</v>
      </c>
      <c r="B10810" s="99" t="s">
        <v>509</v>
      </c>
      <c r="C10810" s="334"/>
      <c r="D10810" s="334"/>
      <c r="E10810" s="336"/>
      <c r="F10810" s="338"/>
      <c r="G10810" s="338"/>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
      <c r="A10811" s="279"/>
      <c r="B10811" s="100"/>
      <c r="C10811" s="138" t="s">
        <v>604</v>
      </c>
      <c r="D10811" s="101"/>
      <c r="E10811" s="102"/>
      <c r="F10811" s="103"/>
      <c r="G10811" s="280"/>
    </row>
    <row r="10812" spans="1:123" s="224" customFormat="1" ht="24" customHeight="1" x14ac:dyDescent="0.2">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
      <c r="A10826" s="282"/>
      <c r="D10826" s="94"/>
      <c r="E10826" s="95"/>
      <c r="F10826" s="268" t="s">
        <v>31</v>
      </c>
      <c r="G10826" s="283">
        <f>SUBTOTAL(9,G10812:G10825)</f>
        <v>0</v>
      </c>
    </row>
    <row r="10827" spans="1:7" ht="24" customHeight="1" x14ac:dyDescent="0.2">
      <c r="A10827" s="282"/>
      <c r="C10827" s="104" t="s">
        <v>605</v>
      </c>
      <c r="D10827" s="94"/>
      <c r="E10827" s="95"/>
      <c r="G10827" s="284"/>
    </row>
    <row r="10828" spans="1:7" s="224" customFormat="1" ht="24" customHeight="1" x14ac:dyDescent="0.2">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
      <c r="A10836" s="282"/>
      <c r="D10836" s="94"/>
      <c r="E10836" s="95"/>
      <c r="F10836" s="268" t="s">
        <v>32</v>
      </c>
      <c r="G10836" s="283">
        <f>SUBTOTAL(9,G10828:G10835)</f>
        <v>0</v>
      </c>
    </row>
    <row r="10837" spans="1:7" ht="24" customHeight="1" x14ac:dyDescent="0.2">
      <c r="A10837" s="282"/>
      <c r="C10837" s="104" t="s">
        <v>606</v>
      </c>
      <c r="D10837" s="94"/>
      <c r="E10837" s="95"/>
      <c r="G10837" s="284"/>
    </row>
    <row r="10838" spans="1:7" s="224" customFormat="1" ht="24" customHeight="1" x14ac:dyDescent="0.2">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
      <c r="A10847" s="285"/>
      <c r="B10847" s="94"/>
      <c r="D10847" s="94"/>
      <c r="E10847" s="95"/>
      <c r="F10847" s="268" t="s">
        <v>33</v>
      </c>
      <c r="G10847" s="283">
        <f>SUBTOTAL(9,G10838:G10846)</f>
        <v>0</v>
      </c>
    </row>
    <row r="10848" spans="1:7" ht="24" customHeight="1" x14ac:dyDescent="0.2">
      <c r="A10848" s="286"/>
      <c r="B10848" s="94"/>
      <c r="D10848" s="94"/>
      <c r="E10848" s="95"/>
      <c r="G10848" s="284"/>
    </row>
    <row r="10849" spans="1:123" ht="24" customHeight="1" x14ac:dyDescent="0.2">
      <c r="A10849" s="287" t="str">
        <f>B10807</f>
        <v>22.3.1</v>
      </c>
      <c r="B10849" s="288" t="str">
        <f>C10807</f>
        <v>Vegetación</v>
      </c>
      <c r="C10849" s="101"/>
      <c r="D10849" s="101" t="s">
        <v>34</v>
      </c>
      <c r="E10849" s="102"/>
      <c r="F10849" s="290" t="s">
        <v>35</v>
      </c>
      <c r="G10849" s="289">
        <f>SUBTOTAL(9,G10812:G10848)</f>
        <v>0</v>
      </c>
    </row>
    <row r="10851" spans="1:123" ht="24" customHeight="1" x14ac:dyDescent="0.2">
      <c r="A10851" s="269" t="s">
        <v>37</v>
      </c>
      <c r="B10851" s="270"/>
      <c r="C10851" s="270"/>
      <c r="D10851" s="270"/>
      <c r="E10851" s="270"/>
      <c r="F10851" s="270"/>
      <c r="G10851" s="271"/>
    </row>
    <row r="10852" spans="1:123" ht="24" customHeight="1" x14ac:dyDescent="0.2">
      <c r="A10852" s="272" t="s">
        <v>602</v>
      </c>
      <c r="B10852" s="90" t="str">
        <f>Comitente</f>
        <v>SUBSECRETARIA DE ARQUITECTURA</v>
      </c>
      <c r="C10852" s="86"/>
      <c r="D10852" s="91"/>
      <c r="E10852" s="91"/>
      <c r="F10852" s="92"/>
      <c r="G10852" s="273"/>
    </row>
    <row r="10853" spans="1:123" ht="24" customHeight="1" x14ac:dyDescent="0.2">
      <c r="A10853" s="272" t="s">
        <v>603</v>
      </c>
      <c r="B10853" s="90">
        <f>Contratista</f>
        <v>0</v>
      </c>
      <c r="C10853" s="87"/>
      <c r="D10853" s="87"/>
      <c r="E10853" s="87"/>
      <c r="F10853" s="93"/>
      <c r="G10853" s="274"/>
    </row>
    <row r="10854" spans="1:123" ht="24" customHeight="1" x14ac:dyDescent="0.2">
      <c r="A10854" s="272" t="s">
        <v>24</v>
      </c>
      <c r="B10854" s="90" t="str">
        <f>Obra</f>
        <v>ESCUELA SECUNDARIA ULLUM</v>
      </c>
      <c r="C10854" s="87"/>
      <c r="D10854" s="87"/>
      <c r="E10854" s="87"/>
      <c r="F10854" s="93" t="s">
        <v>38</v>
      </c>
      <c r="G10854" s="275">
        <f>Fecha_Base</f>
        <v>0</v>
      </c>
    </row>
    <row r="10855" spans="1:123" ht="24" customHeight="1" x14ac:dyDescent="0.2">
      <c r="A10855" s="276" t="s">
        <v>601</v>
      </c>
      <c r="B10855" s="88" t="str">
        <f>Ubicación</f>
        <v>ULLUM - SAN JUAN</v>
      </c>
      <c r="C10855" s="88"/>
      <c r="D10855" s="94"/>
      <c r="E10855" s="95"/>
      <c r="G10855" s="277"/>
    </row>
    <row r="10856" spans="1:123" ht="24" customHeight="1" x14ac:dyDescent="0.2">
      <c r="A10856" s="276" t="s">
        <v>39</v>
      </c>
      <c r="B10856" s="97">
        <f>IFERROR(VALUE(LEFT(B10857,FIND(".",B10857)-1)),"")</f>
        <v>22</v>
      </c>
      <c r="C10856" s="89" t="str">
        <f>IFERROR(VLOOKUP(B10856,Tabla_CyP,2,FALSE),"")</f>
        <v xml:space="preserve"> OBRAS EXTERIORES</v>
      </c>
      <c r="E10856" s="95"/>
      <c r="G10856" s="277"/>
    </row>
    <row r="10857" spans="1:123" ht="24" customHeight="1" x14ac:dyDescent="0.2">
      <c r="A10857" s="276" t="s">
        <v>25</v>
      </c>
      <c r="B10857" s="98" t="str">
        <f>IFERROR(VLOOKUP(COUNTIF($A$1:A10857,"ANALISIS DE PRECIOS"),Tabla_NumeroItem,2,FALSE),"")</f>
        <v>22.4.1</v>
      </c>
      <c r="C10857" s="89" t="str">
        <f>IFERROR(VLOOKUP(B10857,Tabla_CyP,2,FALSE),"")</f>
        <v>Puentes pasantes</v>
      </c>
      <c r="D10857" s="94"/>
      <c r="E10857" s="95"/>
      <c r="F10857" s="93" t="s">
        <v>26</v>
      </c>
      <c r="G10857" s="278" t="str">
        <f>IFERROR(VLOOKUP(B10857,Tabla_CyP,4,FALSE),"")</f>
        <v>m2</v>
      </c>
    </row>
    <row r="10858" spans="1:123" ht="24" customHeight="1" x14ac:dyDescent="0.2">
      <c r="A10858" s="276"/>
      <c r="B10858" s="88"/>
      <c r="D10858" s="94"/>
      <c r="E10858" s="95"/>
      <c r="G10858" s="277"/>
    </row>
    <row r="10859" spans="1:123" ht="24" customHeight="1" x14ac:dyDescent="0.2">
      <c r="A10859" s="331" t="s">
        <v>507</v>
      </c>
      <c r="B10859" s="332"/>
      <c r="C10859" s="333" t="s">
        <v>0</v>
      </c>
      <c r="D10859" s="333" t="s">
        <v>27</v>
      </c>
      <c r="E10859" s="335" t="s">
        <v>28</v>
      </c>
      <c r="F10859" s="337" t="s">
        <v>29</v>
      </c>
      <c r="G10859" s="337" t="s">
        <v>30</v>
      </c>
    </row>
    <row r="10860" spans="1:123" s="94" customFormat="1" ht="24" customHeight="1" x14ac:dyDescent="0.2">
      <c r="A10860" s="99" t="s">
        <v>508</v>
      </c>
      <c r="B10860" s="99" t="s">
        <v>509</v>
      </c>
      <c r="C10860" s="334"/>
      <c r="D10860" s="334"/>
      <c r="E10860" s="336"/>
      <c r="F10860" s="338"/>
      <c r="G10860" s="338"/>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
      <c r="A10861" s="279"/>
      <c r="B10861" s="100"/>
      <c r="C10861" s="138" t="s">
        <v>604</v>
      </c>
      <c r="D10861" s="101"/>
      <c r="E10861" s="102"/>
      <c r="F10861" s="103"/>
      <c r="G10861" s="280"/>
    </row>
    <row r="10862" spans="1:123" s="224" customFormat="1" ht="24" customHeight="1" x14ac:dyDescent="0.2">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
      <c r="A10876" s="282"/>
      <c r="D10876" s="94"/>
      <c r="E10876" s="95"/>
      <c r="F10876" s="268" t="s">
        <v>31</v>
      </c>
      <c r="G10876" s="283">
        <f>SUBTOTAL(9,G10862:G10875)</f>
        <v>0</v>
      </c>
    </row>
    <row r="10877" spans="1:7" ht="24" customHeight="1" x14ac:dyDescent="0.2">
      <c r="A10877" s="282"/>
      <c r="C10877" s="104" t="s">
        <v>605</v>
      </c>
      <c r="D10877" s="94"/>
      <c r="E10877" s="95"/>
      <c r="G10877" s="284"/>
    </row>
    <row r="10878" spans="1:7" s="224" customFormat="1" ht="24" customHeight="1" x14ac:dyDescent="0.2">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
      <c r="A10886" s="282"/>
      <c r="D10886" s="94"/>
      <c r="E10886" s="95"/>
      <c r="F10886" s="268" t="s">
        <v>32</v>
      </c>
      <c r="G10886" s="283">
        <f>SUBTOTAL(9,G10878:G10885)</f>
        <v>0</v>
      </c>
    </row>
    <row r="10887" spans="1:7" ht="24" customHeight="1" x14ac:dyDescent="0.2">
      <c r="A10887" s="282"/>
      <c r="C10887" s="104" t="s">
        <v>606</v>
      </c>
      <c r="D10887" s="94"/>
      <c r="E10887" s="95"/>
      <c r="G10887" s="284"/>
    </row>
    <row r="10888" spans="1:7" s="224" customFormat="1" ht="24" customHeight="1" x14ac:dyDescent="0.2">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
      <c r="A10897" s="285"/>
      <c r="B10897" s="94"/>
      <c r="D10897" s="94"/>
      <c r="E10897" s="95"/>
      <c r="F10897" s="268" t="s">
        <v>33</v>
      </c>
      <c r="G10897" s="283">
        <f>SUBTOTAL(9,G10888:G10896)</f>
        <v>0</v>
      </c>
    </row>
    <row r="10898" spans="1:123" ht="24" customHeight="1" x14ac:dyDescent="0.2">
      <c r="A10898" s="286"/>
      <c r="B10898" s="94"/>
      <c r="D10898" s="94"/>
      <c r="E10898" s="95"/>
      <c r="G10898" s="284"/>
    </row>
    <row r="10899" spans="1:123" ht="24" customHeight="1" x14ac:dyDescent="0.2">
      <c r="A10899" s="287" t="str">
        <f>B10857</f>
        <v>22.4.1</v>
      </c>
      <c r="B10899" s="288" t="str">
        <f>C10857</f>
        <v>Puentes pasantes</v>
      </c>
      <c r="C10899" s="101"/>
      <c r="D10899" s="101" t="s">
        <v>34</v>
      </c>
      <c r="E10899" s="102"/>
      <c r="F10899" s="290" t="s">
        <v>35</v>
      </c>
      <c r="G10899" s="289">
        <f>SUBTOTAL(9,G10862:G10898)</f>
        <v>0</v>
      </c>
    </row>
    <row r="10901" spans="1:123" ht="24" customHeight="1" x14ac:dyDescent="0.2">
      <c r="A10901" s="269" t="s">
        <v>37</v>
      </c>
      <c r="B10901" s="270"/>
      <c r="C10901" s="270"/>
      <c r="D10901" s="270"/>
      <c r="E10901" s="270"/>
      <c r="F10901" s="270"/>
      <c r="G10901" s="271"/>
    </row>
    <row r="10902" spans="1:123" ht="24" customHeight="1" x14ac:dyDescent="0.2">
      <c r="A10902" s="272" t="s">
        <v>602</v>
      </c>
      <c r="B10902" s="90" t="str">
        <f>Comitente</f>
        <v>SUBSECRETARIA DE ARQUITECTURA</v>
      </c>
      <c r="C10902" s="86"/>
      <c r="D10902" s="91"/>
      <c r="E10902" s="91"/>
      <c r="F10902" s="92"/>
      <c r="G10902" s="273"/>
    </row>
    <row r="10903" spans="1:123" ht="24" customHeight="1" x14ac:dyDescent="0.2">
      <c r="A10903" s="272" t="s">
        <v>603</v>
      </c>
      <c r="B10903" s="90">
        <f>Contratista</f>
        <v>0</v>
      </c>
      <c r="C10903" s="87"/>
      <c r="D10903" s="87"/>
      <c r="E10903" s="87"/>
      <c r="F10903" s="93"/>
      <c r="G10903" s="274"/>
    </row>
    <row r="10904" spans="1:123" ht="24" customHeight="1" x14ac:dyDescent="0.2">
      <c r="A10904" s="272" t="s">
        <v>24</v>
      </c>
      <c r="B10904" s="90" t="str">
        <f>Obra</f>
        <v>ESCUELA SECUNDARIA ULLUM</v>
      </c>
      <c r="C10904" s="87"/>
      <c r="D10904" s="87"/>
      <c r="E10904" s="87"/>
      <c r="F10904" s="93" t="s">
        <v>38</v>
      </c>
      <c r="G10904" s="275">
        <f>Fecha_Base</f>
        <v>0</v>
      </c>
    </row>
    <row r="10905" spans="1:123" ht="24" customHeight="1" x14ac:dyDescent="0.2">
      <c r="A10905" s="276" t="s">
        <v>601</v>
      </c>
      <c r="B10905" s="88" t="str">
        <f>Ubicación</f>
        <v>ULLUM - SAN JUAN</v>
      </c>
      <c r="C10905" s="88"/>
      <c r="D10905" s="94"/>
      <c r="E10905" s="95"/>
      <c r="G10905" s="277"/>
    </row>
    <row r="10906" spans="1:123" ht="24" customHeight="1" x14ac:dyDescent="0.2">
      <c r="A10906" s="276" t="s">
        <v>39</v>
      </c>
      <c r="B10906" s="97">
        <f>IFERROR(VALUE(LEFT(B10907,FIND(".",B10907)-1)),"")</f>
        <v>22</v>
      </c>
      <c r="C10906" s="89" t="str">
        <f>IFERROR(VLOOKUP(B10906,Tabla_CyP,2,FALSE),"")</f>
        <v xml:space="preserve"> OBRAS EXTERIORES</v>
      </c>
      <c r="E10906" s="95"/>
      <c r="G10906" s="277"/>
    </row>
    <row r="10907" spans="1:123" ht="24" customHeight="1" x14ac:dyDescent="0.2">
      <c r="A10907" s="276" t="s">
        <v>25</v>
      </c>
      <c r="B10907" s="98" t="str">
        <f>IFERROR(VLOOKUP(COUNTIF($A$1:A10907,"ANALISIS DE PRECIOS"),Tabla_NumeroItem,2,FALSE),"")</f>
        <v>22.4.2</v>
      </c>
      <c r="C10907" s="89" t="str">
        <f>IFERROR(VLOOKUP(B10907,Tabla_CyP,2,FALSE),"")</f>
        <v>Rampas de acceso</v>
      </c>
      <c r="D10907" s="94"/>
      <c r="E10907" s="95"/>
      <c r="F10907" s="93" t="s">
        <v>26</v>
      </c>
      <c r="G10907" s="278" t="str">
        <f>IFERROR(VLOOKUP(B10907,Tabla_CyP,4,FALSE),"")</f>
        <v>m2</v>
      </c>
    </row>
    <row r="10908" spans="1:123" ht="24" customHeight="1" x14ac:dyDescent="0.2">
      <c r="A10908" s="276"/>
      <c r="B10908" s="88"/>
      <c r="D10908" s="94"/>
      <c r="E10908" s="95"/>
      <c r="G10908" s="277"/>
    </row>
    <row r="10909" spans="1:123" ht="24" customHeight="1" x14ac:dyDescent="0.2">
      <c r="A10909" s="331" t="s">
        <v>507</v>
      </c>
      <c r="B10909" s="332"/>
      <c r="C10909" s="333" t="s">
        <v>0</v>
      </c>
      <c r="D10909" s="333" t="s">
        <v>27</v>
      </c>
      <c r="E10909" s="335" t="s">
        <v>28</v>
      </c>
      <c r="F10909" s="337" t="s">
        <v>29</v>
      </c>
      <c r="G10909" s="337" t="s">
        <v>30</v>
      </c>
    </row>
    <row r="10910" spans="1:123" s="94" customFormat="1" ht="24" customHeight="1" x14ac:dyDescent="0.2">
      <c r="A10910" s="99" t="s">
        <v>508</v>
      </c>
      <c r="B10910" s="99" t="s">
        <v>509</v>
      </c>
      <c r="C10910" s="334"/>
      <c r="D10910" s="334"/>
      <c r="E10910" s="336"/>
      <c r="F10910" s="338"/>
      <c r="G10910" s="338"/>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
      <c r="A10911" s="279"/>
      <c r="B10911" s="100"/>
      <c r="C10911" s="138" t="s">
        <v>604</v>
      </c>
      <c r="D10911" s="101"/>
      <c r="E10911" s="102"/>
      <c r="F10911" s="103"/>
      <c r="G10911" s="280"/>
    </row>
    <row r="10912" spans="1:123" s="224" customFormat="1" ht="24" customHeight="1" x14ac:dyDescent="0.2">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
      <c r="A10926" s="282"/>
      <c r="D10926" s="94"/>
      <c r="E10926" s="95"/>
      <c r="F10926" s="268" t="s">
        <v>31</v>
      </c>
      <c r="G10926" s="283">
        <f>SUBTOTAL(9,G10912:G10925)</f>
        <v>0</v>
      </c>
    </row>
    <row r="10927" spans="1:7" ht="24" customHeight="1" x14ac:dyDescent="0.2">
      <c r="A10927" s="282"/>
      <c r="C10927" s="104" t="s">
        <v>605</v>
      </c>
      <c r="D10927" s="94"/>
      <c r="E10927" s="95"/>
      <c r="G10927" s="284"/>
    </row>
    <row r="10928" spans="1:7" s="224" customFormat="1" ht="24" customHeight="1" x14ac:dyDescent="0.2">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
      <c r="A10936" s="282"/>
      <c r="D10936" s="94"/>
      <c r="E10936" s="95"/>
      <c r="F10936" s="268" t="s">
        <v>32</v>
      </c>
      <c r="G10936" s="283">
        <f>SUBTOTAL(9,G10928:G10935)</f>
        <v>0</v>
      </c>
    </row>
    <row r="10937" spans="1:7" ht="24" customHeight="1" x14ac:dyDescent="0.2">
      <c r="A10937" s="282"/>
      <c r="C10937" s="104" t="s">
        <v>606</v>
      </c>
      <c r="D10937" s="94"/>
      <c r="E10937" s="95"/>
      <c r="G10937" s="284"/>
    </row>
    <row r="10938" spans="1:7" s="224" customFormat="1" ht="24" customHeight="1" x14ac:dyDescent="0.2">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
      <c r="A10947" s="285"/>
      <c r="B10947" s="94"/>
      <c r="D10947" s="94"/>
      <c r="E10947" s="95"/>
      <c r="F10947" s="268" t="s">
        <v>33</v>
      </c>
      <c r="G10947" s="283">
        <f>SUBTOTAL(9,G10938:G10946)</f>
        <v>0</v>
      </c>
    </row>
    <row r="10948" spans="1:123" ht="24" customHeight="1" x14ac:dyDescent="0.2">
      <c r="A10948" s="286"/>
      <c r="B10948" s="94"/>
      <c r="D10948" s="94"/>
      <c r="E10948" s="95"/>
      <c r="G10948" s="284"/>
    </row>
    <row r="10949" spans="1:123" ht="24" customHeight="1" x14ac:dyDescent="0.2">
      <c r="A10949" s="287" t="str">
        <f>B10907</f>
        <v>22.4.2</v>
      </c>
      <c r="B10949" s="288" t="str">
        <f>C10907</f>
        <v>Rampas de acceso</v>
      </c>
      <c r="C10949" s="101"/>
      <c r="D10949" s="101" t="s">
        <v>34</v>
      </c>
      <c r="E10949" s="102"/>
      <c r="F10949" s="290" t="s">
        <v>35</v>
      </c>
      <c r="G10949" s="289">
        <f>SUBTOTAL(9,G10912:G10948)</f>
        <v>0</v>
      </c>
    </row>
    <row r="10951" spans="1:123" ht="24" customHeight="1" x14ac:dyDescent="0.2">
      <c r="A10951" s="269" t="s">
        <v>37</v>
      </c>
      <c r="B10951" s="270"/>
      <c r="C10951" s="270"/>
      <c r="D10951" s="270"/>
      <c r="E10951" s="270"/>
      <c r="F10951" s="270"/>
      <c r="G10951" s="271"/>
    </row>
    <row r="10952" spans="1:123" ht="24" customHeight="1" x14ac:dyDescent="0.2">
      <c r="A10952" s="272" t="s">
        <v>602</v>
      </c>
      <c r="B10952" s="90" t="str">
        <f>Comitente</f>
        <v>SUBSECRETARIA DE ARQUITECTURA</v>
      </c>
      <c r="C10952" s="86"/>
      <c r="D10952" s="91"/>
      <c r="E10952" s="91"/>
      <c r="F10952" s="92"/>
      <c r="G10952" s="273"/>
    </row>
    <row r="10953" spans="1:123" ht="24" customHeight="1" x14ac:dyDescent="0.2">
      <c r="A10953" s="272" t="s">
        <v>603</v>
      </c>
      <c r="B10953" s="90">
        <f>Contratista</f>
        <v>0</v>
      </c>
      <c r="C10953" s="87"/>
      <c r="D10953" s="87"/>
      <c r="E10953" s="87"/>
      <c r="F10953" s="93"/>
      <c r="G10953" s="274"/>
    </row>
    <row r="10954" spans="1:123" ht="24" customHeight="1" x14ac:dyDescent="0.2">
      <c r="A10954" s="272" t="s">
        <v>24</v>
      </c>
      <c r="B10954" s="90" t="str">
        <f>Obra</f>
        <v>ESCUELA SECUNDARIA ULLUM</v>
      </c>
      <c r="C10954" s="87"/>
      <c r="D10954" s="87"/>
      <c r="E10954" s="87"/>
      <c r="F10954" s="93" t="s">
        <v>38</v>
      </c>
      <c r="G10954" s="275">
        <f>Fecha_Base</f>
        <v>0</v>
      </c>
    </row>
    <row r="10955" spans="1:123" ht="24" customHeight="1" x14ac:dyDescent="0.2">
      <c r="A10955" s="276" t="s">
        <v>601</v>
      </c>
      <c r="B10955" s="88" t="str">
        <f>Ubicación</f>
        <v>ULLUM - SAN JUAN</v>
      </c>
      <c r="C10955" s="88"/>
      <c r="D10955" s="94"/>
      <c r="E10955" s="95"/>
      <c r="G10955" s="277"/>
    </row>
    <row r="10956" spans="1:123" ht="24" customHeight="1" x14ac:dyDescent="0.2">
      <c r="A10956" s="276" t="s">
        <v>39</v>
      </c>
      <c r="B10956" s="97">
        <f>IFERROR(VALUE(LEFT(B10957,FIND(".",B10957)-1)),"")</f>
        <v>22</v>
      </c>
      <c r="C10956" s="89" t="str">
        <f>IFERROR(VLOOKUP(B10956,Tabla_CyP,2,FALSE),"")</f>
        <v xml:space="preserve"> OBRAS EXTERIORES</v>
      </c>
      <c r="E10956" s="95"/>
      <c r="G10956" s="277"/>
    </row>
    <row r="10957" spans="1:123" ht="24" customHeight="1" x14ac:dyDescent="0.2">
      <c r="A10957" s="276" t="s">
        <v>25</v>
      </c>
      <c r="B10957" s="98" t="str">
        <f>IFERROR(VLOOKUP(COUNTIF($A$1:A10957,"ANALISIS DE PRECIOS"),Tabla_NumeroItem,2,FALSE),"")</f>
        <v>22.4.3</v>
      </c>
      <c r="C10957" s="89" t="str">
        <f>IFERROR(VLOOKUP(B10957,Tabla_CyP,2,FALSE),"")</f>
        <v>Escalones de acceso</v>
      </c>
      <c r="D10957" s="94"/>
      <c r="E10957" s="95"/>
      <c r="F10957" s="93" t="s">
        <v>26</v>
      </c>
      <c r="G10957" s="278" t="str">
        <f>IFERROR(VLOOKUP(B10957,Tabla_CyP,4,FALSE),"")</f>
        <v>m2</v>
      </c>
    </row>
    <row r="10958" spans="1:123" ht="24" customHeight="1" x14ac:dyDescent="0.2">
      <c r="A10958" s="276"/>
      <c r="B10958" s="88"/>
      <c r="D10958" s="94"/>
      <c r="E10958" s="95"/>
      <c r="G10958" s="277"/>
    </row>
    <row r="10959" spans="1:123" ht="24" customHeight="1" x14ac:dyDescent="0.2">
      <c r="A10959" s="331" t="s">
        <v>507</v>
      </c>
      <c r="B10959" s="332"/>
      <c r="C10959" s="333" t="s">
        <v>0</v>
      </c>
      <c r="D10959" s="333" t="s">
        <v>27</v>
      </c>
      <c r="E10959" s="335" t="s">
        <v>28</v>
      </c>
      <c r="F10959" s="337" t="s">
        <v>29</v>
      </c>
      <c r="G10959" s="337" t="s">
        <v>30</v>
      </c>
    </row>
    <row r="10960" spans="1:123" s="94" customFormat="1" ht="24" customHeight="1" x14ac:dyDescent="0.2">
      <c r="A10960" s="99" t="s">
        <v>508</v>
      </c>
      <c r="B10960" s="99" t="s">
        <v>509</v>
      </c>
      <c r="C10960" s="334"/>
      <c r="D10960" s="334"/>
      <c r="E10960" s="336"/>
      <c r="F10960" s="338"/>
      <c r="G10960" s="338"/>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
      <c r="A10961" s="279"/>
      <c r="B10961" s="100"/>
      <c r="C10961" s="138" t="s">
        <v>604</v>
      </c>
      <c r="D10961" s="101"/>
      <c r="E10961" s="102"/>
      <c r="F10961" s="103"/>
      <c r="G10961" s="280"/>
    </row>
    <row r="10962" spans="1:7" s="224" customFormat="1" ht="24" customHeight="1" x14ac:dyDescent="0.2">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
      <c r="A10976" s="282"/>
      <c r="D10976" s="94"/>
      <c r="E10976" s="95"/>
      <c r="F10976" s="268" t="s">
        <v>31</v>
      </c>
      <c r="G10976" s="283">
        <f>SUBTOTAL(9,G10962:G10975)</f>
        <v>0</v>
      </c>
    </row>
    <row r="10977" spans="1:7" ht="24" customHeight="1" x14ac:dyDescent="0.2">
      <c r="A10977" s="282"/>
      <c r="C10977" s="104" t="s">
        <v>605</v>
      </c>
      <c r="D10977" s="94"/>
      <c r="E10977" s="95"/>
      <c r="G10977" s="284"/>
    </row>
    <row r="10978" spans="1:7" s="224" customFormat="1" ht="24" customHeight="1" x14ac:dyDescent="0.2">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
      <c r="A10986" s="282"/>
      <c r="D10986" s="94"/>
      <c r="E10986" s="95"/>
      <c r="F10986" s="268" t="s">
        <v>32</v>
      </c>
      <c r="G10986" s="283">
        <f>SUBTOTAL(9,G10978:G10985)</f>
        <v>0</v>
      </c>
    </row>
    <row r="10987" spans="1:7" ht="24" customHeight="1" x14ac:dyDescent="0.2">
      <c r="A10987" s="282"/>
      <c r="C10987" s="104" t="s">
        <v>606</v>
      </c>
      <c r="D10987" s="94"/>
      <c r="E10987" s="95"/>
      <c r="G10987" s="284"/>
    </row>
    <row r="10988" spans="1:7" s="224" customFormat="1" ht="24" customHeight="1" x14ac:dyDescent="0.2">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
      <c r="A10997" s="285"/>
      <c r="B10997" s="94"/>
      <c r="D10997" s="94"/>
      <c r="E10997" s="95"/>
      <c r="F10997" s="268" t="s">
        <v>33</v>
      </c>
      <c r="G10997" s="283">
        <f>SUBTOTAL(9,G10988:G10996)</f>
        <v>0</v>
      </c>
    </row>
    <row r="10998" spans="1:7" ht="24" customHeight="1" x14ac:dyDescent="0.2">
      <c r="A10998" s="286"/>
      <c r="B10998" s="94"/>
      <c r="D10998" s="94"/>
      <c r="E10998" s="95"/>
      <c r="G10998" s="284"/>
    </row>
    <row r="10999" spans="1:7" ht="24" customHeight="1" x14ac:dyDescent="0.2">
      <c r="A10999" s="287" t="str">
        <f>B10957</f>
        <v>22.4.3</v>
      </c>
      <c r="B10999" s="288" t="str">
        <f>C10957</f>
        <v>Escalones de acceso</v>
      </c>
      <c r="C10999" s="101"/>
      <c r="D10999" s="101" t="s">
        <v>34</v>
      </c>
      <c r="E10999" s="102"/>
      <c r="F10999" s="290" t="s">
        <v>35</v>
      </c>
      <c r="G10999" s="289">
        <f>SUBTOTAL(9,G10962:G10998)</f>
        <v>0</v>
      </c>
    </row>
    <row r="11001" spans="1:7" ht="24" customHeight="1" x14ac:dyDescent="0.2">
      <c r="A11001" s="269" t="s">
        <v>37</v>
      </c>
      <c r="B11001" s="270"/>
      <c r="C11001" s="270"/>
      <c r="D11001" s="270"/>
      <c r="E11001" s="270"/>
      <c r="F11001" s="270"/>
      <c r="G11001" s="271"/>
    </row>
    <row r="11002" spans="1:7" ht="24" customHeight="1" x14ac:dyDescent="0.2">
      <c r="A11002" s="272" t="s">
        <v>602</v>
      </c>
      <c r="B11002" s="90" t="str">
        <f>Comitente</f>
        <v>SUBSECRETARIA DE ARQUITECTURA</v>
      </c>
      <c r="C11002" s="86"/>
      <c r="D11002" s="91"/>
      <c r="E11002" s="91"/>
      <c r="F11002" s="92"/>
      <c r="G11002" s="273"/>
    </row>
    <row r="11003" spans="1:7" ht="24" customHeight="1" x14ac:dyDescent="0.2">
      <c r="A11003" s="272" t="s">
        <v>603</v>
      </c>
      <c r="B11003" s="90">
        <f>Contratista</f>
        <v>0</v>
      </c>
      <c r="C11003" s="87"/>
      <c r="D11003" s="87"/>
      <c r="E11003" s="87"/>
      <c r="F11003" s="93"/>
      <c r="G11003" s="274"/>
    </row>
    <row r="11004" spans="1:7" ht="24" customHeight="1" x14ac:dyDescent="0.2">
      <c r="A11004" s="272" t="s">
        <v>24</v>
      </c>
      <c r="B11004" s="90" t="str">
        <f>Obra</f>
        <v>ESCUELA SECUNDARIA ULLUM</v>
      </c>
      <c r="C11004" s="87"/>
      <c r="D11004" s="87"/>
      <c r="E11004" s="87"/>
      <c r="F11004" s="93" t="s">
        <v>38</v>
      </c>
      <c r="G11004" s="275">
        <f>Fecha_Base</f>
        <v>0</v>
      </c>
    </row>
    <row r="11005" spans="1:7" ht="24" customHeight="1" x14ac:dyDescent="0.2">
      <c r="A11005" s="276" t="s">
        <v>601</v>
      </c>
      <c r="B11005" s="88" t="str">
        <f>Ubicación</f>
        <v>ULLUM - SAN JUAN</v>
      </c>
      <c r="C11005" s="88"/>
      <c r="D11005" s="94"/>
      <c r="E11005" s="95"/>
      <c r="G11005" s="277"/>
    </row>
    <row r="11006" spans="1:7" ht="24" customHeight="1" x14ac:dyDescent="0.2">
      <c r="A11006" s="276" t="s">
        <v>39</v>
      </c>
      <c r="B11006" s="97">
        <f>IFERROR(VALUE(LEFT(B11007,FIND(".",B11007)-1)),"")</f>
        <v>22</v>
      </c>
      <c r="C11006" s="89" t="str">
        <f>IFERROR(VLOOKUP(B11006,Tabla_CyP,2,FALSE),"")</f>
        <v xml:space="preserve"> OBRAS EXTERIORES</v>
      </c>
      <c r="E11006" s="95"/>
      <c r="G11006" s="277"/>
    </row>
    <row r="11007" spans="1:7" ht="24" customHeight="1" x14ac:dyDescent="0.2">
      <c r="A11007" s="276" t="s">
        <v>25</v>
      </c>
      <c r="B11007" s="98" t="str">
        <f>IFERROR(VLOOKUP(COUNTIF($A$1:A11007,"ANALISIS DE PRECIOS"),Tabla_NumeroItem,2,FALSE),"")</f>
        <v>22.4.4</v>
      </c>
      <c r="C11007" s="89" t="str">
        <f>IFERROR(VLOOKUP(B11007,Tabla_CyP,2,FALSE),"")</f>
        <v>Barandas de protección para escalones y rampas</v>
      </c>
      <c r="D11007" s="94"/>
      <c r="E11007" s="95"/>
      <c r="F11007" s="93" t="s">
        <v>26</v>
      </c>
      <c r="G11007" s="278" t="str">
        <f>IFERROR(VLOOKUP(B11007,Tabla_CyP,4,FALSE),"")</f>
        <v>gl</v>
      </c>
    </row>
    <row r="11008" spans="1:7" ht="24" customHeight="1" x14ac:dyDescent="0.2">
      <c r="A11008" s="276"/>
      <c r="B11008" s="88"/>
      <c r="D11008" s="94"/>
      <c r="E11008" s="95"/>
      <c r="G11008" s="277"/>
    </row>
    <row r="11009" spans="1:123" ht="24" customHeight="1" x14ac:dyDescent="0.2">
      <c r="A11009" s="331" t="s">
        <v>507</v>
      </c>
      <c r="B11009" s="332"/>
      <c r="C11009" s="333" t="s">
        <v>0</v>
      </c>
      <c r="D11009" s="333" t="s">
        <v>27</v>
      </c>
      <c r="E11009" s="335" t="s">
        <v>28</v>
      </c>
      <c r="F11009" s="337" t="s">
        <v>29</v>
      </c>
      <c r="G11009" s="337" t="s">
        <v>30</v>
      </c>
    </row>
    <row r="11010" spans="1:123" s="94" customFormat="1" ht="24" customHeight="1" x14ac:dyDescent="0.2">
      <c r="A11010" s="99" t="s">
        <v>508</v>
      </c>
      <c r="B11010" s="99" t="s">
        <v>509</v>
      </c>
      <c r="C11010" s="334"/>
      <c r="D11010" s="334"/>
      <c r="E11010" s="336"/>
      <c r="F11010" s="338"/>
      <c r="G11010" s="338"/>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
      <c r="A11011" s="279"/>
      <c r="B11011" s="100"/>
      <c r="C11011" s="138" t="s">
        <v>604</v>
      </c>
      <c r="D11011" s="101"/>
      <c r="E11011" s="102"/>
      <c r="F11011" s="103"/>
      <c r="G11011" s="280"/>
    </row>
    <row r="11012" spans="1:123" s="224" customFormat="1" ht="24" customHeight="1" x14ac:dyDescent="0.2">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
      <c r="A11026" s="282"/>
      <c r="D11026" s="94"/>
      <c r="E11026" s="95"/>
      <c r="F11026" s="268" t="s">
        <v>31</v>
      </c>
      <c r="G11026" s="283">
        <f>SUBTOTAL(9,G11012:G11025)</f>
        <v>0</v>
      </c>
    </row>
    <row r="11027" spans="1:7" ht="24" customHeight="1" x14ac:dyDescent="0.2">
      <c r="A11027" s="282"/>
      <c r="C11027" s="104" t="s">
        <v>605</v>
      </c>
      <c r="D11027" s="94"/>
      <c r="E11027" s="95"/>
      <c r="G11027" s="284"/>
    </row>
    <row r="11028" spans="1:7" s="224" customFormat="1" ht="24" customHeight="1" x14ac:dyDescent="0.2">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
      <c r="A11036" s="282"/>
      <c r="D11036" s="94"/>
      <c r="E11036" s="95"/>
      <c r="F11036" s="268" t="s">
        <v>32</v>
      </c>
      <c r="G11036" s="283">
        <f>SUBTOTAL(9,G11028:G11035)</f>
        <v>0</v>
      </c>
    </row>
    <row r="11037" spans="1:7" ht="24" customHeight="1" x14ac:dyDescent="0.2">
      <c r="A11037" s="282"/>
      <c r="C11037" s="104" t="s">
        <v>606</v>
      </c>
      <c r="D11037" s="94"/>
      <c r="E11037" s="95"/>
      <c r="G11037" s="284"/>
    </row>
    <row r="11038" spans="1:7" s="224" customFormat="1" ht="24" customHeight="1" x14ac:dyDescent="0.2">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
      <c r="A11047" s="285"/>
      <c r="B11047" s="94"/>
      <c r="D11047" s="94"/>
      <c r="E11047" s="95"/>
      <c r="F11047" s="268" t="s">
        <v>33</v>
      </c>
      <c r="G11047" s="283">
        <f>SUBTOTAL(9,G11038:G11046)</f>
        <v>0</v>
      </c>
    </row>
    <row r="11048" spans="1:7" ht="24" customHeight="1" x14ac:dyDescent="0.2">
      <c r="A11048" s="286"/>
      <c r="B11048" s="94"/>
      <c r="D11048" s="94"/>
      <c r="E11048" s="95"/>
      <c r="G11048" s="284"/>
    </row>
    <row r="11049" spans="1:7" ht="24" customHeight="1" x14ac:dyDescent="0.2">
      <c r="A11049" s="287" t="str">
        <f>B11007</f>
        <v>22.4.4</v>
      </c>
      <c r="B11049" s="288" t="str">
        <f>C11007</f>
        <v>Barandas de protección para escalones y rampas</v>
      </c>
      <c r="C11049" s="101"/>
      <c r="D11049" s="101" t="s">
        <v>34</v>
      </c>
      <c r="E11049" s="102"/>
      <c r="F11049" s="290" t="s">
        <v>35</v>
      </c>
      <c r="G11049" s="289">
        <f>SUBTOTAL(9,G11012:G11048)</f>
        <v>0</v>
      </c>
    </row>
    <row r="11051" spans="1:7" ht="24" customHeight="1" x14ac:dyDescent="0.2">
      <c r="A11051" s="269" t="s">
        <v>37</v>
      </c>
      <c r="B11051" s="270"/>
      <c r="C11051" s="270"/>
      <c r="D11051" s="270"/>
      <c r="E11051" s="270"/>
      <c r="F11051" s="270"/>
      <c r="G11051" s="271"/>
    </row>
    <row r="11052" spans="1:7" ht="24" customHeight="1" x14ac:dyDescent="0.2">
      <c r="A11052" s="272" t="s">
        <v>602</v>
      </c>
      <c r="B11052" s="90" t="str">
        <f>Comitente</f>
        <v>SUBSECRETARIA DE ARQUITECTURA</v>
      </c>
      <c r="C11052" s="86"/>
      <c r="D11052" s="91"/>
      <c r="E11052" s="91"/>
      <c r="F11052" s="92"/>
      <c r="G11052" s="273"/>
    </row>
    <row r="11053" spans="1:7" ht="24" customHeight="1" x14ac:dyDescent="0.2">
      <c r="A11053" s="272" t="s">
        <v>603</v>
      </c>
      <c r="B11053" s="90">
        <f>Contratista</f>
        <v>0</v>
      </c>
      <c r="C11053" s="87"/>
      <c r="D11053" s="87"/>
      <c r="E11053" s="87"/>
      <c r="F11053" s="93"/>
      <c r="G11053" s="274"/>
    </row>
    <row r="11054" spans="1:7" ht="24" customHeight="1" x14ac:dyDescent="0.2">
      <c r="A11054" s="272" t="s">
        <v>24</v>
      </c>
      <c r="B11054" s="90" t="str">
        <f>Obra</f>
        <v>ESCUELA SECUNDARIA ULLUM</v>
      </c>
      <c r="C11054" s="87"/>
      <c r="D11054" s="87"/>
      <c r="E11054" s="87"/>
      <c r="F11054" s="93" t="s">
        <v>38</v>
      </c>
      <c r="G11054" s="275">
        <f>Fecha_Base</f>
        <v>0</v>
      </c>
    </row>
    <row r="11055" spans="1:7" ht="24" customHeight="1" x14ac:dyDescent="0.2">
      <c r="A11055" s="276" t="s">
        <v>601</v>
      </c>
      <c r="B11055" s="88" t="str">
        <f>Ubicación</f>
        <v>ULLUM - SAN JUAN</v>
      </c>
      <c r="C11055" s="88"/>
      <c r="D11055" s="94"/>
      <c r="E11055" s="95"/>
      <c r="G11055" s="277"/>
    </row>
    <row r="11056" spans="1:7" ht="24" customHeight="1" x14ac:dyDescent="0.2">
      <c r="A11056" s="276" t="s">
        <v>39</v>
      </c>
      <c r="B11056" s="97">
        <f>IFERROR(VALUE(LEFT(B11057,FIND(".",B11057)-1)),"")</f>
        <v>23</v>
      </c>
      <c r="C11056" s="89" t="str">
        <f>IFERROR(VLOOKUP(B11056,Tabla_CyP,2,FALSE),"")</f>
        <v xml:space="preserve"> LIMPIEZA DE OBRA</v>
      </c>
      <c r="E11056" s="95"/>
      <c r="G11056" s="277"/>
    </row>
    <row r="11057" spans="1:123" ht="24" customHeight="1" x14ac:dyDescent="0.2">
      <c r="A11057" s="276" t="s">
        <v>25</v>
      </c>
      <c r="B11057" s="98" t="str">
        <f>IFERROR(VLOOKUP(COUNTIF($A$1:A11057,"ANALISIS DE PRECIOS"),Tabla_NumeroItem,2,FALSE),"")</f>
        <v>23.1</v>
      </c>
      <c r="C11057" s="89" t="str">
        <f>IFERROR(VLOOKUP(B11057,Tabla_CyP,2,FALSE),"")</f>
        <v>Limpieza de obra periódica de la obra y el obrador</v>
      </c>
      <c r="D11057" s="94"/>
      <c r="E11057" s="95"/>
      <c r="F11057" s="93" t="s">
        <v>26</v>
      </c>
      <c r="G11057" s="278" t="str">
        <f>IFERROR(VLOOKUP(B11057,Tabla_CyP,4,FALSE),"")</f>
        <v>m2</v>
      </c>
    </row>
    <row r="11058" spans="1:123" ht="24" customHeight="1" x14ac:dyDescent="0.2">
      <c r="A11058" s="276"/>
      <c r="B11058" s="88"/>
      <c r="D11058" s="94"/>
      <c r="E11058" s="95"/>
      <c r="G11058" s="277"/>
    </row>
    <row r="11059" spans="1:123" ht="24" customHeight="1" x14ac:dyDescent="0.2">
      <c r="A11059" s="331" t="s">
        <v>507</v>
      </c>
      <c r="B11059" s="332"/>
      <c r="C11059" s="333" t="s">
        <v>0</v>
      </c>
      <c r="D11059" s="333" t="s">
        <v>27</v>
      </c>
      <c r="E11059" s="335" t="s">
        <v>28</v>
      </c>
      <c r="F11059" s="337" t="s">
        <v>29</v>
      </c>
      <c r="G11059" s="337" t="s">
        <v>30</v>
      </c>
    </row>
    <row r="11060" spans="1:123" s="94" customFormat="1" ht="24" customHeight="1" x14ac:dyDescent="0.2">
      <c r="A11060" s="99" t="s">
        <v>508</v>
      </c>
      <c r="B11060" s="99" t="s">
        <v>509</v>
      </c>
      <c r="C11060" s="334"/>
      <c r="D11060" s="334"/>
      <c r="E11060" s="336"/>
      <c r="F11060" s="338"/>
      <c r="G11060" s="338"/>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
      <c r="A11061" s="279"/>
      <c r="B11061" s="100"/>
      <c r="C11061" s="138" t="s">
        <v>604</v>
      </c>
      <c r="D11061" s="101"/>
      <c r="E11061" s="102"/>
      <c r="F11061" s="103"/>
      <c r="G11061" s="280"/>
    </row>
    <row r="11062" spans="1:123" s="224" customFormat="1" ht="24" customHeight="1" x14ac:dyDescent="0.2">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
      <c r="A11076" s="282"/>
      <c r="D11076" s="94"/>
      <c r="E11076" s="95"/>
      <c r="F11076" s="268" t="s">
        <v>31</v>
      </c>
      <c r="G11076" s="283">
        <f>SUBTOTAL(9,G11062:G11075)</f>
        <v>0</v>
      </c>
    </row>
    <row r="11077" spans="1:7" ht="24" customHeight="1" x14ac:dyDescent="0.2">
      <c r="A11077" s="282"/>
      <c r="C11077" s="104" t="s">
        <v>605</v>
      </c>
      <c r="D11077" s="94"/>
      <c r="E11077" s="95"/>
      <c r="G11077" s="284"/>
    </row>
    <row r="11078" spans="1:7" s="224" customFormat="1" ht="24" customHeight="1" x14ac:dyDescent="0.2">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
      <c r="A11086" s="282"/>
      <c r="D11086" s="94"/>
      <c r="E11086" s="95"/>
      <c r="F11086" s="268" t="s">
        <v>32</v>
      </c>
      <c r="G11086" s="283">
        <f>SUBTOTAL(9,G11078:G11085)</f>
        <v>0</v>
      </c>
    </row>
    <row r="11087" spans="1:7" ht="24" customHeight="1" x14ac:dyDescent="0.2">
      <c r="A11087" s="282"/>
      <c r="C11087" s="104" t="s">
        <v>606</v>
      </c>
      <c r="D11087" s="94"/>
      <c r="E11087" s="95"/>
      <c r="G11087" s="284"/>
    </row>
    <row r="11088" spans="1:7" s="224" customFormat="1" ht="24" customHeight="1" x14ac:dyDescent="0.2">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
      <c r="A11097" s="285"/>
      <c r="B11097" s="94"/>
      <c r="D11097" s="94"/>
      <c r="E11097" s="95"/>
      <c r="F11097" s="268" t="s">
        <v>33</v>
      </c>
      <c r="G11097" s="283">
        <f>SUBTOTAL(9,G11088:G11096)</f>
        <v>0</v>
      </c>
    </row>
    <row r="11098" spans="1:7" ht="24" customHeight="1" x14ac:dyDescent="0.2">
      <c r="A11098" s="286"/>
      <c r="B11098" s="94"/>
      <c r="D11098" s="94"/>
      <c r="E11098" s="95"/>
      <c r="G11098" s="284"/>
    </row>
    <row r="11099" spans="1:7" ht="24" customHeight="1" x14ac:dyDescent="0.2">
      <c r="A11099" s="287" t="str">
        <f>B11057</f>
        <v>23.1</v>
      </c>
      <c r="B11099" s="288" t="str">
        <f>C11057</f>
        <v>Limpieza de obra periódica de la obra y el obrador</v>
      </c>
      <c r="C11099" s="101"/>
      <c r="D11099" s="101" t="s">
        <v>34</v>
      </c>
      <c r="E11099" s="102"/>
      <c r="F11099" s="290" t="s">
        <v>35</v>
      </c>
      <c r="G11099" s="289">
        <f>SUBTOTAL(9,G11062:G11098)</f>
        <v>0</v>
      </c>
    </row>
    <row r="11101" spans="1:7" ht="24" customHeight="1" x14ac:dyDescent="0.2">
      <c r="A11101" s="269" t="s">
        <v>37</v>
      </c>
      <c r="B11101" s="270"/>
      <c r="C11101" s="270"/>
      <c r="D11101" s="270"/>
      <c r="E11101" s="270"/>
      <c r="F11101" s="270"/>
      <c r="G11101" s="271"/>
    </row>
    <row r="11102" spans="1:7" ht="24" customHeight="1" x14ac:dyDescent="0.2">
      <c r="A11102" s="272" t="s">
        <v>602</v>
      </c>
      <c r="B11102" s="90" t="str">
        <f>Comitente</f>
        <v>SUBSECRETARIA DE ARQUITECTURA</v>
      </c>
      <c r="C11102" s="86"/>
      <c r="D11102" s="91"/>
      <c r="E11102" s="91"/>
      <c r="F11102" s="92"/>
      <c r="G11102" s="273"/>
    </row>
    <row r="11103" spans="1:7" ht="24" customHeight="1" x14ac:dyDescent="0.2">
      <c r="A11103" s="272" t="s">
        <v>603</v>
      </c>
      <c r="B11103" s="90">
        <f>Contratista</f>
        <v>0</v>
      </c>
      <c r="C11103" s="87"/>
      <c r="D11103" s="87"/>
      <c r="E11103" s="87"/>
      <c r="F11103" s="93"/>
      <c r="G11103" s="274"/>
    </row>
    <row r="11104" spans="1:7" ht="24" customHeight="1" x14ac:dyDescent="0.2">
      <c r="A11104" s="272" t="s">
        <v>24</v>
      </c>
      <c r="B11104" s="90" t="str">
        <f>Obra</f>
        <v>ESCUELA SECUNDARIA ULLUM</v>
      </c>
      <c r="C11104" s="87"/>
      <c r="D11104" s="87"/>
      <c r="E11104" s="87"/>
      <c r="F11104" s="93" t="s">
        <v>38</v>
      </c>
      <c r="G11104" s="275">
        <f>Fecha_Base</f>
        <v>0</v>
      </c>
    </row>
    <row r="11105" spans="1:123" ht="24" customHeight="1" x14ac:dyDescent="0.2">
      <c r="A11105" s="276" t="s">
        <v>601</v>
      </c>
      <c r="B11105" s="88" t="str">
        <f>Ubicación</f>
        <v>ULLUM - SAN JUAN</v>
      </c>
      <c r="C11105" s="88"/>
      <c r="D11105" s="94"/>
      <c r="E11105" s="95"/>
      <c r="G11105" s="277"/>
    </row>
    <row r="11106" spans="1:123" ht="24" customHeight="1" x14ac:dyDescent="0.2">
      <c r="A11106" s="276" t="s">
        <v>39</v>
      </c>
      <c r="B11106" s="97">
        <f>IFERROR(VALUE(LEFT(B11107,FIND(".",B11107)-1)),"")</f>
        <v>23</v>
      </c>
      <c r="C11106" s="89" t="str">
        <f>IFERROR(VLOOKUP(B11106,Tabla_CyP,2,FALSE),"")</f>
        <v xml:space="preserve"> LIMPIEZA DE OBRA</v>
      </c>
      <c r="E11106" s="95"/>
      <c r="G11106" s="277"/>
    </row>
    <row r="11107" spans="1:123" ht="24" customHeight="1" x14ac:dyDescent="0.2">
      <c r="A11107" s="276" t="s">
        <v>25</v>
      </c>
      <c r="B11107" s="98" t="str">
        <f>IFERROR(VLOOKUP(COUNTIF($A$1:A11107,"ANALISIS DE PRECIOS"),Tabla_NumeroItem,2,FALSE),"")</f>
        <v>23.2</v>
      </c>
      <c r="C11107" s="89" t="str">
        <f>IFERROR(VLOOKUP(B11107,Tabla_CyP,2,FALSE),"")</f>
        <v>Limpieza final de la obra y el obrador</v>
      </c>
      <c r="D11107" s="94"/>
      <c r="E11107" s="95"/>
      <c r="F11107" s="93" t="s">
        <v>26</v>
      </c>
      <c r="G11107" s="278" t="str">
        <f>IFERROR(VLOOKUP(B11107,Tabla_CyP,4,FALSE),"")</f>
        <v>m2</v>
      </c>
    </row>
    <row r="11108" spans="1:123" ht="24" customHeight="1" x14ac:dyDescent="0.2">
      <c r="A11108" s="276"/>
      <c r="B11108" s="88"/>
      <c r="D11108" s="94"/>
      <c r="E11108" s="95"/>
      <c r="G11108" s="277"/>
    </row>
    <row r="11109" spans="1:123" ht="24" customHeight="1" x14ac:dyDescent="0.2">
      <c r="A11109" s="331" t="s">
        <v>507</v>
      </c>
      <c r="B11109" s="332"/>
      <c r="C11109" s="333" t="s">
        <v>0</v>
      </c>
      <c r="D11109" s="333" t="s">
        <v>27</v>
      </c>
      <c r="E11109" s="335" t="s">
        <v>28</v>
      </c>
      <c r="F11109" s="337" t="s">
        <v>29</v>
      </c>
      <c r="G11109" s="337" t="s">
        <v>30</v>
      </c>
    </row>
    <row r="11110" spans="1:123" s="94" customFormat="1" ht="24" customHeight="1" x14ac:dyDescent="0.2">
      <c r="A11110" s="99" t="s">
        <v>508</v>
      </c>
      <c r="B11110" s="99" t="s">
        <v>509</v>
      </c>
      <c r="C11110" s="334"/>
      <c r="D11110" s="334"/>
      <c r="E11110" s="336"/>
      <c r="F11110" s="338"/>
      <c r="G11110" s="338"/>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
      <c r="A11111" s="279"/>
      <c r="B11111" s="100"/>
      <c r="C11111" s="138" t="s">
        <v>604</v>
      </c>
      <c r="D11111" s="101"/>
      <c r="E11111" s="102"/>
      <c r="F11111" s="103"/>
      <c r="G11111" s="280"/>
    </row>
    <row r="11112" spans="1:123" s="224" customFormat="1" ht="24" customHeight="1" x14ac:dyDescent="0.2">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
      <c r="A11126" s="282"/>
      <c r="D11126" s="94"/>
      <c r="E11126" s="95"/>
      <c r="F11126" s="268" t="s">
        <v>31</v>
      </c>
      <c r="G11126" s="283">
        <f>SUBTOTAL(9,G11112:G11125)</f>
        <v>0</v>
      </c>
    </row>
    <row r="11127" spans="1:7" ht="24" customHeight="1" x14ac:dyDescent="0.2">
      <c r="A11127" s="282"/>
      <c r="C11127" s="104" t="s">
        <v>605</v>
      </c>
      <c r="D11127" s="94"/>
      <c r="E11127" s="95"/>
      <c r="G11127" s="284"/>
    </row>
    <row r="11128" spans="1:7" s="224" customFormat="1" ht="24" customHeight="1" x14ac:dyDescent="0.2">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
      <c r="A11136" s="282"/>
      <c r="D11136" s="94"/>
      <c r="E11136" s="95"/>
      <c r="F11136" s="268" t="s">
        <v>32</v>
      </c>
      <c r="G11136" s="283">
        <f>SUBTOTAL(9,G11128:G11135)</f>
        <v>0</v>
      </c>
    </row>
    <row r="11137" spans="1:7" ht="24" customHeight="1" x14ac:dyDescent="0.2">
      <c r="A11137" s="282"/>
      <c r="C11137" s="104" t="s">
        <v>606</v>
      </c>
      <c r="D11137" s="94"/>
      <c r="E11137" s="95"/>
      <c r="G11137" s="284"/>
    </row>
    <row r="11138" spans="1:7" s="224" customFormat="1" ht="24" customHeight="1" x14ac:dyDescent="0.2">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
      <c r="A11147" s="285"/>
      <c r="B11147" s="94"/>
      <c r="D11147" s="94"/>
      <c r="E11147" s="95"/>
      <c r="F11147" s="268" t="s">
        <v>33</v>
      </c>
      <c r="G11147" s="283">
        <f>SUBTOTAL(9,G11138:G11146)</f>
        <v>0</v>
      </c>
    </row>
    <row r="11148" spans="1:7" ht="24" customHeight="1" x14ac:dyDescent="0.2">
      <c r="A11148" s="286"/>
      <c r="B11148" s="94"/>
      <c r="D11148" s="94"/>
      <c r="E11148" s="95"/>
      <c r="G11148" s="284"/>
    </row>
    <row r="11149" spans="1:7" ht="24" customHeight="1" x14ac:dyDescent="0.2">
      <c r="A11149" s="287" t="str">
        <f>B11107</f>
        <v>23.2</v>
      </c>
      <c r="B11149" s="288" t="str">
        <f>C11107</f>
        <v>Limpieza final de la obra y el obrador</v>
      </c>
      <c r="C11149" s="101"/>
      <c r="D11149" s="101" t="s">
        <v>34</v>
      </c>
      <c r="E11149" s="102"/>
      <c r="F11149" s="290" t="s">
        <v>35</v>
      </c>
      <c r="G11149" s="289">
        <f>SUBTOTAL(9,G11112:G11148)</f>
        <v>0</v>
      </c>
    </row>
    <row r="11151" spans="1:7" ht="24" customHeight="1" x14ac:dyDescent="0.2">
      <c r="A11151" s="269" t="s">
        <v>37</v>
      </c>
      <c r="B11151" s="270"/>
      <c r="C11151" s="270"/>
      <c r="D11151" s="270"/>
      <c r="E11151" s="270"/>
      <c r="F11151" s="270"/>
      <c r="G11151" s="271"/>
    </row>
    <row r="11152" spans="1:7" ht="24" customHeight="1" x14ac:dyDescent="0.2">
      <c r="A11152" s="272" t="s">
        <v>602</v>
      </c>
      <c r="B11152" s="90" t="str">
        <f>Comitente</f>
        <v>SUBSECRETARIA DE ARQUITECTURA</v>
      </c>
      <c r="C11152" s="86"/>
      <c r="D11152" s="91"/>
      <c r="E11152" s="91"/>
      <c r="F11152" s="92"/>
      <c r="G11152" s="273"/>
    </row>
    <row r="11153" spans="1:123" ht="24" customHeight="1" x14ac:dyDescent="0.2">
      <c r="A11153" s="272" t="s">
        <v>603</v>
      </c>
      <c r="B11153" s="90">
        <f>Contratista</f>
        <v>0</v>
      </c>
      <c r="C11153" s="87"/>
      <c r="D11153" s="87"/>
      <c r="E11153" s="87"/>
      <c r="F11153" s="93"/>
      <c r="G11153" s="274"/>
    </row>
    <row r="11154" spans="1:123" ht="24" customHeight="1" x14ac:dyDescent="0.2">
      <c r="A11154" s="272" t="s">
        <v>24</v>
      </c>
      <c r="B11154" s="90" t="str">
        <f>Obra</f>
        <v>ESCUELA SECUNDARIA ULLUM</v>
      </c>
      <c r="C11154" s="87"/>
      <c r="D11154" s="87"/>
      <c r="E11154" s="87"/>
      <c r="F11154" s="93" t="s">
        <v>38</v>
      </c>
      <c r="G11154" s="275">
        <f>Fecha_Base</f>
        <v>0</v>
      </c>
    </row>
    <row r="11155" spans="1:123" ht="24" customHeight="1" x14ac:dyDescent="0.2">
      <c r="A11155" s="276" t="s">
        <v>601</v>
      </c>
      <c r="B11155" s="88" t="str">
        <f>Ubicación</f>
        <v>ULLUM - SAN JUAN</v>
      </c>
      <c r="C11155" s="88"/>
      <c r="D11155" s="94"/>
      <c r="E11155" s="95"/>
      <c r="G11155" s="277"/>
    </row>
    <row r="11156" spans="1:123" ht="24" customHeight="1" x14ac:dyDescent="0.2">
      <c r="A11156" s="276" t="s">
        <v>39</v>
      </c>
      <c r="B11156" s="97">
        <f>IFERROR(VALUE(LEFT(B11157,FIND(".",B11157)-1)),"")</f>
        <v>24</v>
      </c>
      <c r="C11156" s="89" t="str">
        <f>IFERROR(VLOOKUP(B11156,Tabla_CyP,2,FALSE),"")</f>
        <v xml:space="preserve"> VARIOS</v>
      </c>
      <c r="E11156" s="95"/>
      <c r="G11156" s="277"/>
    </row>
    <row r="11157" spans="1:123" ht="24" customHeight="1" x14ac:dyDescent="0.2">
      <c r="A11157" s="276" t="s">
        <v>25</v>
      </c>
      <c r="B11157" s="98" t="str">
        <f>IFERROR(VLOOKUP(COUNTIF($A$1:A11157,"ANALISIS DE PRECIOS"),Tabla_NumeroItem,2,FALSE),"")</f>
        <v>24.1.1</v>
      </c>
      <c r="C11157" s="89" t="str">
        <f>IFERROR(VLOOKUP(B11157,Tabla_CyP,2,FALSE),"")</f>
        <v>Mastil</v>
      </c>
      <c r="D11157" s="94"/>
      <c r="E11157" s="95"/>
      <c r="F11157" s="93" t="s">
        <v>26</v>
      </c>
      <c r="G11157" s="278" t="str">
        <f>IFERROR(VLOOKUP(B11157,Tabla_CyP,4,FALSE),"")</f>
        <v>Un</v>
      </c>
    </row>
    <row r="11158" spans="1:123" ht="24" customHeight="1" x14ac:dyDescent="0.2">
      <c r="A11158" s="276"/>
      <c r="B11158" s="88"/>
      <c r="D11158" s="94"/>
      <c r="E11158" s="95"/>
      <c r="G11158" s="277"/>
    </row>
    <row r="11159" spans="1:123" ht="24" customHeight="1" x14ac:dyDescent="0.2">
      <c r="A11159" s="331" t="s">
        <v>507</v>
      </c>
      <c r="B11159" s="332"/>
      <c r="C11159" s="333" t="s">
        <v>0</v>
      </c>
      <c r="D11159" s="333" t="s">
        <v>27</v>
      </c>
      <c r="E11159" s="335" t="s">
        <v>28</v>
      </c>
      <c r="F11159" s="337" t="s">
        <v>29</v>
      </c>
      <c r="G11159" s="337" t="s">
        <v>30</v>
      </c>
    </row>
    <row r="11160" spans="1:123" s="94" customFormat="1" ht="24" customHeight="1" x14ac:dyDescent="0.2">
      <c r="A11160" s="99" t="s">
        <v>508</v>
      </c>
      <c r="B11160" s="99" t="s">
        <v>509</v>
      </c>
      <c r="C11160" s="334"/>
      <c r="D11160" s="334"/>
      <c r="E11160" s="336"/>
      <c r="F11160" s="338"/>
      <c r="G11160" s="338"/>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
      <c r="A11161" s="279"/>
      <c r="B11161" s="100"/>
      <c r="C11161" s="138" t="s">
        <v>604</v>
      </c>
      <c r="D11161" s="101"/>
      <c r="E11161" s="102"/>
      <c r="F11161" s="103"/>
      <c r="G11161" s="280"/>
    </row>
    <row r="11162" spans="1:123" s="224" customFormat="1" ht="24" customHeight="1" x14ac:dyDescent="0.2">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
      <c r="A11176" s="282"/>
      <c r="D11176" s="94"/>
      <c r="E11176" s="95"/>
      <c r="F11176" s="268" t="s">
        <v>31</v>
      </c>
      <c r="G11176" s="283">
        <f>SUBTOTAL(9,G11162:G11175)</f>
        <v>0</v>
      </c>
    </row>
    <row r="11177" spans="1:7" ht="24" customHeight="1" x14ac:dyDescent="0.2">
      <c r="A11177" s="282"/>
      <c r="C11177" s="104" t="s">
        <v>605</v>
      </c>
      <c r="D11177" s="94"/>
      <c r="E11177" s="95"/>
      <c r="G11177" s="284"/>
    </row>
    <row r="11178" spans="1:7" s="224" customFormat="1" ht="24" customHeight="1" x14ac:dyDescent="0.2">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
      <c r="A11186" s="282"/>
      <c r="D11186" s="94"/>
      <c r="E11186" s="95"/>
      <c r="F11186" s="268" t="s">
        <v>32</v>
      </c>
      <c r="G11186" s="283">
        <f>SUBTOTAL(9,G11178:G11185)</f>
        <v>0</v>
      </c>
    </row>
    <row r="11187" spans="1:7" ht="24" customHeight="1" x14ac:dyDescent="0.2">
      <c r="A11187" s="282"/>
      <c r="C11187" s="104" t="s">
        <v>606</v>
      </c>
      <c r="D11187" s="94"/>
      <c r="E11187" s="95"/>
      <c r="G11187" s="284"/>
    </row>
    <row r="11188" spans="1:7" s="224" customFormat="1" ht="24" customHeight="1" x14ac:dyDescent="0.2">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
      <c r="A11197" s="285"/>
      <c r="B11197" s="94"/>
      <c r="D11197" s="94"/>
      <c r="E11197" s="95"/>
      <c r="F11197" s="268" t="s">
        <v>33</v>
      </c>
      <c r="G11197" s="283">
        <f>SUBTOTAL(9,G11188:G11196)</f>
        <v>0</v>
      </c>
    </row>
    <row r="11198" spans="1:7" ht="24" customHeight="1" x14ac:dyDescent="0.2">
      <c r="A11198" s="286"/>
      <c r="B11198" s="94"/>
      <c r="D11198" s="94"/>
      <c r="E11198" s="95"/>
      <c r="G11198" s="284"/>
    </row>
    <row r="11199" spans="1:7" ht="24" customHeight="1" x14ac:dyDescent="0.2">
      <c r="A11199" s="287" t="str">
        <f>B11157</f>
        <v>24.1.1</v>
      </c>
      <c r="B11199" s="288" t="str">
        <f>C11157</f>
        <v>Mastil</v>
      </c>
      <c r="C11199" s="101"/>
      <c r="D11199" s="101" t="s">
        <v>34</v>
      </c>
      <c r="E11199" s="102"/>
      <c r="F11199" s="290" t="s">
        <v>35</v>
      </c>
      <c r="G11199" s="289">
        <f>SUBTOTAL(9,G11162:G11198)</f>
        <v>0</v>
      </c>
    </row>
    <row r="11201" spans="1:123" ht="24" customHeight="1" x14ac:dyDescent="0.2">
      <c r="A11201" s="269" t="s">
        <v>37</v>
      </c>
      <c r="B11201" s="270"/>
      <c r="C11201" s="270"/>
      <c r="D11201" s="270"/>
      <c r="E11201" s="270"/>
      <c r="F11201" s="270"/>
      <c r="G11201" s="271"/>
    </row>
    <row r="11202" spans="1:123" ht="24" customHeight="1" x14ac:dyDescent="0.2">
      <c r="A11202" s="272" t="s">
        <v>602</v>
      </c>
      <c r="B11202" s="90" t="str">
        <f>Comitente</f>
        <v>SUBSECRETARIA DE ARQUITECTURA</v>
      </c>
      <c r="C11202" s="86"/>
      <c r="D11202" s="91"/>
      <c r="E11202" s="91"/>
      <c r="F11202" s="92"/>
      <c r="G11202" s="273"/>
    </row>
    <row r="11203" spans="1:123" ht="24" customHeight="1" x14ac:dyDescent="0.2">
      <c r="A11203" s="272" t="s">
        <v>603</v>
      </c>
      <c r="B11203" s="90">
        <f>Contratista</f>
        <v>0</v>
      </c>
      <c r="C11203" s="87"/>
      <c r="D11203" s="87"/>
      <c r="E11203" s="87"/>
      <c r="F11203" s="93"/>
      <c r="G11203" s="274"/>
    </row>
    <row r="11204" spans="1:123" ht="24" customHeight="1" x14ac:dyDescent="0.2">
      <c r="A11204" s="272" t="s">
        <v>24</v>
      </c>
      <c r="B11204" s="90" t="str">
        <f>Obra</f>
        <v>ESCUELA SECUNDARIA ULLUM</v>
      </c>
      <c r="C11204" s="87"/>
      <c r="D11204" s="87"/>
      <c r="E11204" s="87"/>
      <c r="F11204" s="93" t="s">
        <v>38</v>
      </c>
      <c r="G11204" s="275">
        <f>Fecha_Base</f>
        <v>0</v>
      </c>
    </row>
    <row r="11205" spans="1:123" ht="24" customHeight="1" x14ac:dyDescent="0.2">
      <c r="A11205" s="276" t="s">
        <v>601</v>
      </c>
      <c r="B11205" s="88" t="str">
        <f>Ubicación</f>
        <v>ULLUM - SAN JUAN</v>
      </c>
      <c r="C11205" s="88"/>
      <c r="D11205" s="94"/>
      <c r="E11205" s="95"/>
      <c r="G11205" s="277"/>
    </row>
    <row r="11206" spans="1:123" ht="24" customHeight="1" x14ac:dyDescent="0.2">
      <c r="A11206" s="276" t="s">
        <v>39</v>
      </c>
      <c r="B11206" s="97">
        <f>IFERROR(VALUE(LEFT(B11207,FIND(".",B11207)-1)),"")</f>
        <v>24</v>
      </c>
      <c r="C11206" s="89" t="str">
        <f>IFERROR(VLOOKUP(B11206,Tabla_CyP,2,FALSE),"")</f>
        <v xml:space="preserve"> VARIOS</v>
      </c>
      <c r="E11206" s="95"/>
      <c r="G11206" s="277"/>
    </row>
    <row r="11207" spans="1:123" ht="24" customHeight="1" x14ac:dyDescent="0.2">
      <c r="A11207" s="276" t="s">
        <v>25</v>
      </c>
      <c r="B11207" s="98" t="str">
        <f>IFERROR(VLOOKUP(COUNTIF($A$1:A11207,"ANALISIS DE PRECIOS"),Tabla_NumeroItem,2,FALSE),"")</f>
        <v>24.2.1</v>
      </c>
      <c r="C11207" s="89" t="str">
        <f>IFERROR(VLOOKUP(B11207,Tabla_CyP,2,FALSE),"")</f>
        <v>Guardasillas</v>
      </c>
      <c r="D11207" s="94"/>
      <c r="E11207" s="95"/>
      <c r="F11207" s="93" t="s">
        <v>26</v>
      </c>
      <c r="G11207" s="278" t="str">
        <f>IFERROR(VLOOKUP(B11207,Tabla_CyP,4,FALSE),"")</f>
        <v>ml</v>
      </c>
    </row>
    <row r="11208" spans="1:123" ht="24" customHeight="1" x14ac:dyDescent="0.2">
      <c r="A11208" s="276"/>
      <c r="B11208" s="88"/>
      <c r="D11208" s="94"/>
      <c r="E11208" s="95"/>
      <c r="G11208" s="277"/>
    </row>
    <row r="11209" spans="1:123" ht="24" customHeight="1" x14ac:dyDescent="0.2">
      <c r="A11209" s="331" t="s">
        <v>507</v>
      </c>
      <c r="B11209" s="332"/>
      <c r="C11209" s="333" t="s">
        <v>0</v>
      </c>
      <c r="D11209" s="333" t="s">
        <v>27</v>
      </c>
      <c r="E11209" s="335" t="s">
        <v>28</v>
      </c>
      <c r="F11209" s="337" t="s">
        <v>29</v>
      </c>
      <c r="G11209" s="337" t="s">
        <v>30</v>
      </c>
    </row>
    <row r="11210" spans="1:123" s="94" customFormat="1" ht="24" customHeight="1" x14ac:dyDescent="0.2">
      <c r="A11210" s="99" t="s">
        <v>508</v>
      </c>
      <c r="B11210" s="99" t="s">
        <v>509</v>
      </c>
      <c r="C11210" s="334"/>
      <c r="D11210" s="334"/>
      <c r="E11210" s="336"/>
      <c r="F11210" s="338"/>
      <c r="G11210" s="338"/>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
      <c r="A11211" s="279"/>
      <c r="B11211" s="100"/>
      <c r="C11211" s="138" t="s">
        <v>604</v>
      </c>
      <c r="D11211" s="101"/>
      <c r="E11211" s="102"/>
      <c r="F11211" s="103"/>
      <c r="G11211" s="280"/>
    </row>
    <row r="11212" spans="1:123" s="224" customFormat="1" ht="24" customHeight="1" x14ac:dyDescent="0.2">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
      <c r="A11226" s="282"/>
      <c r="D11226" s="94"/>
      <c r="E11226" s="95"/>
      <c r="F11226" s="268" t="s">
        <v>31</v>
      </c>
      <c r="G11226" s="283">
        <f>SUBTOTAL(9,G11212:G11225)</f>
        <v>0</v>
      </c>
    </row>
    <row r="11227" spans="1:7" ht="24" customHeight="1" x14ac:dyDescent="0.2">
      <c r="A11227" s="282"/>
      <c r="C11227" s="104" t="s">
        <v>605</v>
      </c>
      <c r="D11227" s="94"/>
      <c r="E11227" s="95"/>
      <c r="G11227" s="284"/>
    </row>
    <row r="11228" spans="1:7" s="224" customFormat="1" ht="24" customHeight="1" x14ac:dyDescent="0.2">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
      <c r="A11236" s="282"/>
      <c r="D11236" s="94"/>
      <c r="E11236" s="95"/>
      <c r="F11236" s="268" t="s">
        <v>32</v>
      </c>
      <c r="G11236" s="283">
        <f>SUBTOTAL(9,G11228:G11235)</f>
        <v>0</v>
      </c>
    </row>
    <row r="11237" spans="1:7" ht="24" customHeight="1" x14ac:dyDescent="0.2">
      <c r="A11237" s="282"/>
      <c r="C11237" s="104" t="s">
        <v>606</v>
      </c>
      <c r="D11237" s="94"/>
      <c r="E11237" s="95"/>
      <c r="G11237" s="284"/>
    </row>
    <row r="11238" spans="1:7" s="224" customFormat="1" ht="24" customHeight="1" x14ac:dyDescent="0.2">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
      <c r="A11247" s="285"/>
      <c r="B11247" s="94"/>
      <c r="D11247" s="94"/>
      <c r="E11247" s="95"/>
      <c r="F11247" s="268" t="s">
        <v>33</v>
      </c>
      <c r="G11247" s="283">
        <f>SUBTOTAL(9,G11238:G11246)</f>
        <v>0</v>
      </c>
    </row>
    <row r="11248" spans="1:7" ht="24" customHeight="1" x14ac:dyDescent="0.2">
      <c r="A11248" s="286"/>
      <c r="B11248" s="94"/>
      <c r="D11248" s="94"/>
      <c r="E11248" s="95"/>
      <c r="G11248" s="284"/>
    </row>
    <row r="11249" spans="1:123" ht="24" customHeight="1" x14ac:dyDescent="0.2">
      <c r="A11249" s="287" t="str">
        <f>B11207</f>
        <v>24.2.1</v>
      </c>
      <c r="B11249" s="288" t="str">
        <f>C11207</f>
        <v>Guardasillas</v>
      </c>
      <c r="C11249" s="101"/>
      <c r="D11249" s="101" t="s">
        <v>34</v>
      </c>
      <c r="E11249" s="102"/>
      <c r="F11249" s="290" t="s">
        <v>35</v>
      </c>
      <c r="G11249" s="289">
        <f>SUBTOTAL(9,G11212:G11248)</f>
        <v>0</v>
      </c>
    </row>
    <row r="11251" spans="1:123" ht="24" customHeight="1" x14ac:dyDescent="0.2">
      <c r="A11251" s="269" t="s">
        <v>37</v>
      </c>
      <c r="B11251" s="270"/>
      <c r="C11251" s="270"/>
      <c r="D11251" s="270"/>
      <c r="E11251" s="270"/>
      <c r="F11251" s="270"/>
      <c r="G11251" s="271"/>
    </row>
    <row r="11252" spans="1:123" ht="24" customHeight="1" x14ac:dyDescent="0.2">
      <c r="A11252" s="272" t="s">
        <v>602</v>
      </c>
      <c r="B11252" s="90" t="str">
        <f>Comitente</f>
        <v>SUBSECRETARIA DE ARQUITECTURA</v>
      </c>
      <c r="C11252" s="86"/>
      <c r="D11252" s="91"/>
      <c r="E11252" s="91"/>
      <c r="F11252" s="92"/>
      <c r="G11252" s="273"/>
    </row>
    <row r="11253" spans="1:123" ht="24" customHeight="1" x14ac:dyDescent="0.2">
      <c r="A11253" s="272" t="s">
        <v>603</v>
      </c>
      <c r="B11253" s="90">
        <f>Contratista</f>
        <v>0</v>
      </c>
      <c r="C11253" s="87"/>
      <c r="D11253" s="87"/>
      <c r="E11253" s="87"/>
      <c r="F11253" s="93"/>
      <c r="G11253" s="274"/>
    </row>
    <row r="11254" spans="1:123" ht="24" customHeight="1" x14ac:dyDescent="0.2">
      <c r="A11254" s="272" t="s">
        <v>24</v>
      </c>
      <c r="B11254" s="90" t="str">
        <f>Obra</f>
        <v>ESCUELA SECUNDARIA ULLUM</v>
      </c>
      <c r="C11254" s="87"/>
      <c r="D11254" s="87"/>
      <c r="E11254" s="87"/>
      <c r="F11254" s="93" t="s">
        <v>38</v>
      </c>
      <c r="G11254" s="275">
        <f>Fecha_Base</f>
        <v>0</v>
      </c>
    </row>
    <row r="11255" spans="1:123" ht="24" customHeight="1" x14ac:dyDescent="0.2">
      <c r="A11255" s="276" t="s">
        <v>601</v>
      </c>
      <c r="B11255" s="88" t="str">
        <f>Ubicación</f>
        <v>ULLUM - SAN JUAN</v>
      </c>
      <c r="C11255" s="88"/>
      <c r="D11255" s="94"/>
      <c r="E11255" s="95"/>
      <c r="G11255" s="277"/>
    </row>
    <row r="11256" spans="1:123" ht="24" customHeight="1" x14ac:dyDescent="0.2">
      <c r="A11256" s="276" t="s">
        <v>39</v>
      </c>
      <c r="B11256" s="97">
        <f>IFERROR(VALUE(LEFT(B11257,FIND(".",B11257)-1)),"")</f>
        <v>24</v>
      </c>
      <c r="C11256" s="89" t="str">
        <f>IFERROR(VLOOKUP(B11256,Tabla_CyP,2,FALSE),"")</f>
        <v xml:space="preserve"> VARIOS</v>
      </c>
      <c r="E11256" s="95"/>
      <c r="G11256" s="277"/>
    </row>
    <row r="11257" spans="1:123" ht="24" customHeight="1" x14ac:dyDescent="0.2">
      <c r="A11257" s="276" t="s">
        <v>25</v>
      </c>
      <c r="B11257" s="98" t="str">
        <f>IFERROR(VLOOKUP(COUNTIF($A$1:A11257,"ANALISIS DE PRECIOS"),Tabla_NumeroItem,2,FALSE),"")</f>
        <v>24.2.2</v>
      </c>
      <c r="C11257" s="89" t="str">
        <f>IFERROR(VLOOKUP(B11257,Tabla_CyP,2,FALSE),"")</f>
        <v>Provisión de canastos para residuos</v>
      </c>
      <c r="D11257" s="94"/>
      <c r="E11257" s="95"/>
      <c r="F11257" s="93" t="s">
        <v>26</v>
      </c>
      <c r="G11257" s="278" t="str">
        <f>IFERROR(VLOOKUP(B11257,Tabla_CyP,4,FALSE),"")</f>
        <v>Un</v>
      </c>
    </row>
    <row r="11258" spans="1:123" ht="24" customHeight="1" x14ac:dyDescent="0.2">
      <c r="A11258" s="276"/>
      <c r="B11258" s="88"/>
      <c r="D11258" s="94"/>
      <c r="E11258" s="95"/>
      <c r="G11258" s="277"/>
    </row>
    <row r="11259" spans="1:123" ht="24" customHeight="1" x14ac:dyDescent="0.2">
      <c r="A11259" s="331" t="s">
        <v>507</v>
      </c>
      <c r="B11259" s="332"/>
      <c r="C11259" s="333" t="s">
        <v>0</v>
      </c>
      <c r="D11259" s="333" t="s">
        <v>27</v>
      </c>
      <c r="E11259" s="335" t="s">
        <v>28</v>
      </c>
      <c r="F11259" s="337" t="s">
        <v>29</v>
      </c>
      <c r="G11259" s="337" t="s">
        <v>30</v>
      </c>
    </row>
    <row r="11260" spans="1:123" s="94" customFormat="1" ht="24" customHeight="1" x14ac:dyDescent="0.2">
      <c r="A11260" s="99" t="s">
        <v>508</v>
      </c>
      <c r="B11260" s="99" t="s">
        <v>509</v>
      </c>
      <c r="C11260" s="334"/>
      <c r="D11260" s="334"/>
      <c r="E11260" s="336"/>
      <c r="F11260" s="338"/>
      <c r="G11260" s="338"/>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
      <c r="A11261" s="279"/>
      <c r="B11261" s="100"/>
      <c r="C11261" s="138" t="s">
        <v>604</v>
      </c>
      <c r="D11261" s="101"/>
      <c r="E11261" s="102"/>
      <c r="F11261" s="103"/>
      <c r="G11261" s="280"/>
    </row>
    <row r="11262" spans="1:123" s="224" customFormat="1" ht="24" customHeight="1" x14ac:dyDescent="0.2">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
      <c r="A11276" s="282"/>
      <c r="D11276" s="94"/>
      <c r="E11276" s="95"/>
      <c r="F11276" s="268" t="s">
        <v>31</v>
      </c>
      <c r="G11276" s="283">
        <f>SUBTOTAL(9,G11262:G11275)</f>
        <v>0</v>
      </c>
    </row>
    <row r="11277" spans="1:7" ht="24" customHeight="1" x14ac:dyDescent="0.2">
      <c r="A11277" s="282"/>
      <c r="C11277" s="104" t="s">
        <v>605</v>
      </c>
      <c r="D11277" s="94"/>
      <c r="E11277" s="95"/>
      <c r="G11277" s="284"/>
    </row>
    <row r="11278" spans="1:7" s="224" customFormat="1" ht="24" customHeight="1" x14ac:dyDescent="0.2">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
      <c r="A11286" s="282"/>
      <c r="D11286" s="94"/>
      <c r="E11286" s="95"/>
      <c r="F11286" s="268" t="s">
        <v>32</v>
      </c>
      <c r="G11286" s="283">
        <f>SUBTOTAL(9,G11278:G11285)</f>
        <v>0</v>
      </c>
    </row>
    <row r="11287" spans="1:7" ht="24" customHeight="1" x14ac:dyDescent="0.2">
      <c r="A11287" s="282"/>
      <c r="C11287" s="104" t="s">
        <v>606</v>
      </c>
      <c r="D11287" s="94"/>
      <c r="E11287" s="95"/>
      <c r="G11287" s="284"/>
    </row>
    <row r="11288" spans="1:7" s="224" customFormat="1" ht="24" customHeight="1" x14ac:dyDescent="0.2">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
      <c r="A11297" s="285"/>
      <c r="B11297" s="94"/>
      <c r="D11297" s="94"/>
      <c r="E11297" s="95"/>
      <c r="F11297" s="268" t="s">
        <v>33</v>
      </c>
      <c r="G11297" s="283">
        <f>SUBTOTAL(9,G11288:G11296)</f>
        <v>0</v>
      </c>
    </row>
    <row r="11298" spans="1:123" ht="24" customHeight="1" x14ac:dyDescent="0.2">
      <c r="A11298" s="286"/>
      <c r="B11298" s="94"/>
      <c r="D11298" s="94"/>
      <c r="E11298" s="95"/>
      <c r="G11298" s="284"/>
    </row>
    <row r="11299" spans="1:123" ht="24" customHeight="1" x14ac:dyDescent="0.2">
      <c r="A11299" s="287" t="str">
        <f>B11257</f>
        <v>24.2.2</v>
      </c>
      <c r="B11299" s="288" t="str">
        <f>C11257</f>
        <v>Provisión de canastos para residuos</v>
      </c>
      <c r="C11299" s="101"/>
      <c r="D11299" s="101" t="s">
        <v>34</v>
      </c>
      <c r="E11299" s="102"/>
      <c r="F11299" s="290" t="s">
        <v>35</v>
      </c>
      <c r="G11299" s="289">
        <f>SUBTOTAL(9,G11262:G11298)</f>
        <v>0</v>
      </c>
    </row>
    <row r="11301" spans="1:123" ht="24" customHeight="1" x14ac:dyDescent="0.2">
      <c r="A11301" s="269" t="s">
        <v>37</v>
      </c>
      <c r="B11301" s="270"/>
      <c r="C11301" s="270"/>
      <c r="D11301" s="270"/>
      <c r="E11301" s="270"/>
      <c r="F11301" s="270"/>
      <c r="G11301" s="271"/>
    </row>
    <row r="11302" spans="1:123" ht="24" customHeight="1" x14ac:dyDescent="0.2">
      <c r="A11302" s="272" t="s">
        <v>602</v>
      </c>
      <c r="B11302" s="90" t="str">
        <f>Comitente</f>
        <v>SUBSECRETARIA DE ARQUITECTURA</v>
      </c>
      <c r="C11302" s="86"/>
      <c r="D11302" s="91"/>
      <c r="E11302" s="91"/>
      <c r="F11302" s="92"/>
      <c r="G11302" s="273"/>
    </row>
    <row r="11303" spans="1:123" ht="24" customHeight="1" x14ac:dyDescent="0.2">
      <c r="A11303" s="272" t="s">
        <v>603</v>
      </c>
      <c r="B11303" s="90">
        <f>Contratista</f>
        <v>0</v>
      </c>
      <c r="C11303" s="87"/>
      <c r="D11303" s="87"/>
      <c r="E11303" s="87"/>
      <c r="F11303" s="93"/>
      <c r="G11303" s="274"/>
    </row>
    <row r="11304" spans="1:123" ht="24" customHeight="1" x14ac:dyDescent="0.2">
      <c r="A11304" s="272" t="s">
        <v>24</v>
      </c>
      <c r="B11304" s="90" t="str">
        <f>Obra</f>
        <v>ESCUELA SECUNDARIA ULLUM</v>
      </c>
      <c r="C11304" s="87"/>
      <c r="D11304" s="87"/>
      <c r="E11304" s="87"/>
      <c r="F11304" s="93" t="s">
        <v>38</v>
      </c>
      <c r="G11304" s="275">
        <f>Fecha_Base</f>
        <v>0</v>
      </c>
    </row>
    <row r="11305" spans="1:123" ht="24" customHeight="1" x14ac:dyDescent="0.2">
      <c r="A11305" s="276" t="s">
        <v>601</v>
      </c>
      <c r="B11305" s="88" t="str">
        <f>Ubicación</f>
        <v>ULLUM - SAN JUAN</v>
      </c>
      <c r="C11305" s="88"/>
      <c r="D11305" s="94"/>
      <c r="E11305" s="95"/>
      <c r="G11305" s="277"/>
    </row>
    <row r="11306" spans="1:123" ht="24" customHeight="1" x14ac:dyDescent="0.2">
      <c r="A11306" s="276" t="s">
        <v>39</v>
      </c>
      <c r="B11306" s="97">
        <f>IFERROR(VALUE(LEFT(B11307,FIND(".",B11307)-1)),"")</f>
        <v>24</v>
      </c>
      <c r="C11306" s="89" t="str">
        <f>IFERROR(VLOOKUP(B11306,Tabla_CyP,2,FALSE),"")</f>
        <v xml:space="preserve"> VARIOS</v>
      </c>
      <c r="E11306" s="95"/>
      <c r="G11306" s="277"/>
    </row>
    <row r="11307" spans="1:123" ht="24" customHeight="1" x14ac:dyDescent="0.2">
      <c r="A11307" s="276" t="s">
        <v>25</v>
      </c>
      <c r="B11307" s="98" t="str">
        <f>IFERROR(VLOOKUP(COUNTIF($A$1:A11307,"ANALISIS DE PRECIOS"),Tabla_NumeroItem,2,FALSE),"")</f>
        <v>24.2.3</v>
      </c>
      <c r="C11307" s="89" t="str">
        <f>IFERROR(VLOOKUP(B11307,Tabla_CyP,2,FALSE),"")</f>
        <v>Pizarrones</v>
      </c>
      <c r="D11307" s="94"/>
      <c r="E11307" s="95"/>
      <c r="F11307" s="93" t="s">
        <v>26</v>
      </c>
      <c r="G11307" s="278" t="str">
        <f>IFERROR(VLOOKUP(B11307,Tabla_CyP,4,FALSE),"")</f>
        <v>Un</v>
      </c>
    </row>
    <row r="11308" spans="1:123" ht="24" customHeight="1" x14ac:dyDescent="0.2">
      <c r="A11308" s="276"/>
      <c r="B11308" s="88"/>
      <c r="D11308" s="94"/>
      <c r="E11308" s="95"/>
      <c r="G11308" s="277"/>
    </row>
    <row r="11309" spans="1:123" ht="24" customHeight="1" x14ac:dyDescent="0.2">
      <c r="A11309" s="331" t="s">
        <v>507</v>
      </c>
      <c r="B11309" s="332"/>
      <c r="C11309" s="333" t="s">
        <v>0</v>
      </c>
      <c r="D11309" s="333" t="s">
        <v>27</v>
      </c>
      <c r="E11309" s="335" t="s">
        <v>28</v>
      </c>
      <c r="F11309" s="337" t="s">
        <v>29</v>
      </c>
      <c r="G11309" s="337" t="s">
        <v>30</v>
      </c>
    </row>
    <row r="11310" spans="1:123" s="94" customFormat="1" ht="24" customHeight="1" x14ac:dyDescent="0.2">
      <c r="A11310" s="99" t="s">
        <v>508</v>
      </c>
      <c r="B11310" s="99" t="s">
        <v>509</v>
      </c>
      <c r="C11310" s="334"/>
      <c r="D11310" s="334"/>
      <c r="E11310" s="336"/>
      <c r="F11310" s="338"/>
      <c r="G11310" s="338"/>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
      <c r="A11311" s="279"/>
      <c r="B11311" s="100"/>
      <c r="C11311" s="138" t="s">
        <v>604</v>
      </c>
      <c r="D11311" s="101"/>
      <c r="E11311" s="102"/>
      <c r="F11311" s="103"/>
      <c r="G11311" s="280"/>
    </row>
    <row r="11312" spans="1:123" s="224" customFormat="1" ht="24" customHeight="1" x14ac:dyDescent="0.2">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
      <c r="A11326" s="282"/>
      <c r="D11326" s="94"/>
      <c r="E11326" s="95"/>
      <c r="F11326" s="268" t="s">
        <v>31</v>
      </c>
      <c r="G11326" s="283">
        <f>SUBTOTAL(9,G11312:G11325)</f>
        <v>0</v>
      </c>
    </row>
    <row r="11327" spans="1:7" ht="24" customHeight="1" x14ac:dyDescent="0.2">
      <c r="A11327" s="282"/>
      <c r="C11327" s="104" t="s">
        <v>605</v>
      </c>
      <c r="D11327" s="94"/>
      <c r="E11327" s="95"/>
      <c r="G11327" s="284"/>
    </row>
    <row r="11328" spans="1:7" s="224" customFormat="1" ht="24" customHeight="1" x14ac:dyDescent="0.2">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
      <c r="A11336" s="282"/>
      <c r="D11336" s="94"/>
      <c r="E11336" s="95"/>
      <c r="F11336" s="268" t="s">
        <v>32</v>
      </c>
      <c r="G11336" s="283">
        <f>SUBTOTAL(9,G11328:G11335)</f>
        <v>0</v>
      </c>
    </row>
    <row r="11337" spans="1:7" ht="24" customHeight="1" x14ac:dyDescent="0.2">
      <c r="A11337" s="282"/>
      <c r="C11337" s="104" t="s">
        <v>606</v>
      </c>
      <c r="D11337" s="94"/>
      <c r="E11337" s="95"/>
      <c r="G11337" s="284"/>
    </row>
    <row r="11338" spans="1:7" s="224" customFormat="1" ht="24" customHeight="1" x14ac:dyDescent="0.2">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
      <c r="A11347" s="285"/>
      <c r="B11347" s="94"/>
      <c r="D11347" s="94"/>
      <c r="E11347" s="95"/>
      <c r="F11347" s="268" t="s">
        <v>33</v>
      </c>
      <c r="G11347" s="283">
        <f>SUBTOTAL(9,G11338:G11346)</f>
        <v>0</v>
      </c>
    </row>
    <row r="11348" spans="1:123" ht="24" customHeight="1" x14ac:dyDescent="0.2">
      <c r="A11348" s="286"/>
      <c r="B11348" s="94"/>
      <c r="D11348" s="94"/>
      <c r="E11348" s="95"/>
      <c r="G11348" s="284"/>
    </row>
    <row r="11349" spans="1:123" ht="24" customHeight="1" x14ac:dyDescent="0.2">
      <c r="A11349" s="287" t="str">
        <f>B11307</f>
        <v>24.2.3</v>
      </c>
      <c r="B11349" s="288" t="str">
        <f>C11307</f>
        <v>Pizarrones</v>
      </c>
      <c r="C11349" s="101"/>
      <c r="D11349" s="101" t="s">
        <v>34</v>
      </c>
      <c r="E11349" s="102"/>
      <c r="F11349" s="290" t="s">
        <v>35</v>
      </c>
      <c r="G11349" s="289">
        <f>SUBTOTAL(9,G11312:G11348)</f>
        <v>0</v>
      </c>
    </row>
    <row r="11351" spans="1:123" ht="24" customHeight="1" x14ac:dyDescent="0.2">
      <c r="A11351" s="269" t="s">
        <v>37</v>
      </c>
      <c r="B11351" s="270"/>
      <c r="C11351" s="270"/>
      <c r="D11351" s="270"/>
      <c r="E11351" s="270"/>
      <c r="F11351" s="270"/>
      <c r="G11351" s="271"/>
    </row>
    <row r="11352" spans="1:123" ht="24" customHeight="1" x14ac:dyDescent="0.2">
      <c r="A11352" s="272" t="s">
        <v>602</v>
      </c>
      <c r="B11352" s="90" t="str">
        <f>Comitente</f>
        <v>SUBSECRETARIA DE ARQUITECTURA</v>
      </c>
      <c r="C11352" s="86"/>
      <c r="D11352" s="91"/>
      <c r="E11352" s="91"/>
      <c r="F11352" s="92"/>
      <c r="G11352" s="273"/>
    </row>
    <row r="11353" spans="1:123" ht="24" customHeight="1" x14ac:dyDescent="0.2">
      <c r="A11353" s="272" t="s">
        <v>603</v>
      </c>
      <c r="B11353" s="90">
        <f>Contratista</f>
        <v>0</v>
      </c>
      <c r="C11353" s="87"/>
      <c r="D11353" s="87"/>
      <c r="E11353" s="87"/>
      <c r="F11353" s="93"/>
      <c r="G11353" s="274"/>
    </row>
    <row r="11354" spans="1:123" ht="24" customHeight="1" x14ac:dyDescent="0.2">
      <c r="A11354" s="272" t="s">
        <v>24</v>
      </c>
      <c r="B11354" s="90" t="str">
        <f>Obra</f>
        <v>ESCUELA SECUNDARIA ULLUM</v>
      </c>
      <c r="C11354" s="87"/>
      <c r="D11354" s="87"/>
      <c r="E11354" s="87"/>
      <c r="F11354" s="93" t="s">
        <v>38</v>
      </c>
      <c r="G11354" s="275">
        <f>Fecha_Base</f>
        <v>0</v>
      </c>
    </row>
    <row r="11355" spans="1:123" ht="24" customHeight="1" x14ac:dyDescent="0.2">
      <c r="A11355" s="276" t="s">
        <v>601</v>
      </c>
      <c r="B11355" s="88" t="str">
        <f>Ubicación</f>
        <v>ULLUM - SAN JUAN</v>
      </c>
      <c r="C11355" s="88"/>
      <c r="D11355" s="94"/>
      <c r="E11355" s="95"/>
      <c r="G11355" s="277"/>
    </row>
    <row r="11356" spans="1:123" ht="24" customHeight="1" x14ac:dyDescent="0.2">
      <c r="A11356" s="276" t="s">
        <v>39</v>
      </c>
      <c r="B11356" s="97">
        <f>IFERROR(VALUE(LEFT(B11357,FIND(".",B11357)-1)),"")</f>
        <v>24</v>
      </c>
      <c r="C11356" s="89" t="str">
        <f>IFERROR(VLOOKUP(B11356,Tabla_CyP,2,FALSE),"")</f>
        <v xml:space="preserve"> VARIOS</v>
      </c>
      <c r="E11356" s="95"/>
      <c r="G11356" s="277"/>
    </row>
    <row r="11357" spans="1:123" ht="24" customHeight="1" x14ac:dyDescent="0.2">
      <c r="A11357" s="276" t="s">
        <v>25</v>
      </c>
      <c r="B11357" s="98" t="str">
        <f>IFERROR(VLOOKUP(COUNTIF($A$1:A11357,"ANALISIS DE PRECIOS"),Tabla_NumeroItem,2,FALSE),"")</f>
        <v>24.2.4</v>
      </c>
      <c r="C11357" s="89" t="str">
        <f>IFERROR(VLOOKUP(B11357,Tabla_CyP,2,FALSE),"")</f>
        <v>Caja Guarda llaves</v>
      </c>
      <c r="D11357" s="94"/>
      <c r="E11357" s="95"/>
      <c r="F11357" s="93" t="s">
        <v>26</v>
      </c>
      <c r="G11357" s="278" t="str">
        <f>IFERROR(VLOOKUP(B11357,Tabla_CyP,4,FALSE),"")</f>
        <v>Un</v>
      </c>
    </row>
    <row r="11358" spans="1:123" ht="24" customHeight="1" x14ac:dyDescent="0.2">
      <c r="A11358" s="276"/>
      <c r="B11358" s="88"/>
      <c r="D11358" s="94"/>
      <c r="E11358" s="95"/>
      <c r="G11358" s="277"/>
    </row>
    <row r="11359" spans="1:123" ht="24" customHeight="1" x14ac:dyDescent="0.2">
      <c r="A11359" s="331" t="s">
        <v>507</v>
      </c>
      <c r="B11359" s="332"/>
      <c r="C11359" s="333" t="s">
        <v>0</v>
      </c>
      <c r="D11359" s="333" t="s">
        <v>27</v>
      </c>
      <c r="E11359" s="335" t="s">
        <v>28</v>
      </c>
      <c r="F11359" s="337" t="s">
        <v>29</v>
      </c>
      <c r="G11359" s="337" t="s">
        <v>30</v>
      </c>
    </row>
    <row r="11360" spans="1:123" s="94" customFormat="1" ht="24" customHeight="1" x14ac:dyDescent="0.2">
      <c r="A11360" s="99" t="s">
        <v>508</v>
      </c>
      <c r="B11360" s="99" t="s">
        <v>509</v>
      </c>
      <c r="C11360" s="334"/>
      <c r="D11360" s="334"/>
      <c r="E11360" s="336"/>
      <c r="F11360" s="338"/>
      <c r="G11360" s="338"/>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
      <c r="A11361" s="279"/>
      <c r="B11361" s="100"/>
      <c r="C11361" s="138" t="s">
        <v>604</v>
      </c>
      <c r="D11361" s="101"/>
      <c r="E11361" s="102"/>
      <c r="F11361" s="103"/>
      <c r="G11361" s="280"/>
    </row>
    <row r="11362" spans="1:7" s="224" customFormat="1" ht="24" customHeight="1" x14ac:dyDescent="0.2">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
      <c r="A11376" s="282"/>
      <c r="D11376" s="94"/>
      <c r="E11376" s="95"/>
      <c r="F11376" s="268" t="s">
        <v>31</v>
      </c>
      <c r="G11376" s="283">
        <f>SUBTOTAL(9,G11362:G11375)</f>
        <v>0</v>
      </c>
    </row>
    <row r="11377" spans="1:7" ht="24" customHeight="1" x14ac:dyDescent="0.2">
      <c r="A11377" s="282"/>
      <c r="C11377" s="104" t="s">
        <v>605</v>
      </c>
      <c r="D11377" s="94"/>
      <c r="E11377" s="95"/>
      <c r="G11377" s="284"/>
    </row>
    <row r="11378" spans="1:7" s="224" customFormat="1" ht="24" customHeight="1" x14ac:dyDescent="0.2">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
      <c r="A11386" s="282"/>
      <c r="D11386" s="94"/>
      <c r="E11386" s="95"/>
      <c r="F11386" s="268" t="s">
        <v>32</v>
      </c>
      <c r="G11386" s="283">
        <f>SUBTOTAL(9,G11378:G11385)</f>
        <v>0</v>
      </c>
    </row>
    <row r="11387" spans="1:7" ht="24" customHeight="1" x14ac:dyDescent="0.2">
      <c r="A11387" s="282"/>
      <c r="C11387" s="104" t="s">
        <v>606</v>
      </c>
      <c r="D11387" s="94"/>
      <c r="E11387" s="95"/>
      <c r="G11387" s="284"/>
    </row>
    <row r="11388" spans="1:7" s="224" customFormat="1" ht="24" customHeight="1" x14ac:dyDescent="0.2">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
      <c r="A11397" s="285"/>
      <c r="B11397" s="94"/>
      <c r="D11397" s="94"/>
      <c r="E11397" s="95"/>
      <c r="F11397" s="268" t="s">
        <v>33</v>
      </c>
      <c r="G11397" s="283">
        <f>SUBTOTAL(9,G11388:G11396)</f>
        <v>0</v>
      </c>
    </row>
    <row r="11398" spans="1:7" ht="24" customHeight="1" x14ac:dyDescent="0.2">
      <c r="A11398" s="286"/>
      <c r="B11398" s="94"/>
      <c r="D11398" s="94"/>
      <c r="E11398" s="95"/>
      <c r="G11398" s="284"/>
    </row>
    <row r="11399" spans="1:7" ht="24" customHeight="1" x14ac:dyDescent="0.2">
      <c r="A11399" s="287" t="str">
        <f>B11357</f>
        <v>24.2.4</v>
      </c>
      <c r="B11399" s="288" t="str">
        <f>C11357</f>
        <v>Caja Guarda llaves</v>
      </c>
      <c r="C11399" s="101"/>
      <c r="D11399" s="101" t="s">
        <v>34</v>
      </c>
      <c r="E11399" s="102"/>
      <c r="F11399" s="290" t="s">
        <v>35</v>
      </c>
      <c r="G11399" s="289">
        <f>SUBTOTAL(9,G11362:G11398)</f>
        <v>0</v>
      </c>
    </row>
    <row r="11401" spans="1:7" ht="24" customHeight="1" x14ac:dyDescent="0.2">
      <c r="A11401" s="269" t="s">
        <v>37</v>
      </c>
      <c r="B11401" s="270"/>
      <c r="C11401" s="270"/>
      <c r="D11401" s="270"/>
      <c r="E11401" s="270"/>
      <c r="F11401" s="270"/>
      <c r="G11401" s="271"/>
    </row>
    <row r="11402" spans="1:7" ht="24" customHeight="1" x14ac:dyDescent="0.2">
      <c r="A11402" s="272" t="s">
        <v>602</v>
      </c>
      <c r="B11402" s="90" t="str">
        <f>Comitente</f>
        <v>SUBSECRETARIA DE ARQUITECTURA</v>
      </c>
      <c r="C11402" s="86"/>
      <c r="D11402" s="91"/>
      <c r="E11402" s="91"/>
      <c r="F11402" s="92"/>
      <c r="G11402" s="273"/>
    </row>
    <row r="11403" spans="1:7" ht="24" customHeight="1" x14ac:dyDescent="0.2">
      <c r="A11403" s="272" t="s">
        <v>603</v>
      </c>
      <c r="B11403" s="90">
        <f>Contratista</f>
        <v>0</v>
      </c>
      <c r="C11403" s="87"/>
      <c r="D11403" s="87"/>
      <c r="E11403" s="87"/>
      <c r="F11403" s="93"/>
      <c r="G11403" s="274"/>
    </row>
    <row r="11404" spans="1:7" ht="24" customHeight="1" x14ac:dyDescent="0.2">
      <c r="A11404" s="272" t="s">
        <v>24</v>
      </c>
      <c r="B11404" s="90" t="str">
        <f>Obra</f>
        <v>ESCUELA SECUNDARIA ULLUM</v>
      </c>
      <c r="C11404" s="87"/>
      <c r="D11404" s="87"/>
      <c r="E11404" s="87"/>
      <c r="F11404" s="93" t="s">
        <v>38</v>
      </c>
      <c r="G11404" s="275">
        <f>Fecha_Base</f>
        <v>0</v>
      </c>
    </row>
    <row r="11405" spans="1:7" ht="24" customHeight="1" x14ac:dyDescent="0.2">
      <c r="A11405" s="276" t="s">
        <v>601</v>
      </c>
      <c r="B11405" s="88" t="str">
        <f>Ubicación</f>
        <v>ULLUM - SAN JUAN</v>
      </c>
      <c r="C11405" s="88"/>
      <c r="D11405" s="94"/>
      <c r="E11405" s="95"/>
      <c r="G11405" s="277"/>
    </row>
    <row r="11406" spans="1:7" ht="24" customHeight="1" x14ac:dyDescent="0.2">
      <c r="A11406" s="276" t="s">
        <v>39</v>
      </c>
      <c r="B11406" s="97">
        <f>IFERROR(VALUE(LEFT(B11407,FIND(".",B11407)-1)),"")</f>
        <v>24</v>
      </c>
      <c r="C11406" s="89" t="str">
        <f>IFERROR(VLOOKUP(B11406,Tabla_CyP,2,FALSE),"")</f>
        <v xml:space="preserve"> VARIOS</v>
      </c>
      <c r="E11406" s="95"/>
      <c r="G11406" s="277"/>
    </row>
    <row r="11407" spans="1:7" ht="24" customHeight="1" x14ac:dyDescent="0.2">
      <c r="A11407" s="276" t="s">
        <v>25</v>
      </c>
      <c r="B11407" s="98" t="str">
        <f>IFERROR(VLOOKUP(COUNTIF($A$1:A11407,"ANALISIS DE PRECIOS"),Tabla_NumeroItem,2,FALSE),"")</f>
        <v>24.4</v>
      </c>
      <c r="C11407" s="89" t="str">
        <f>IFERROR(VLOOKUP(B11407,Tabla_CyP,2,FALSE),"")</f>
        <v>Planos aprobados</v>
      </c>
      <c r="D11407" s="94"/>
      <c r="E11407" s="95"/>
      <c r="F11407" s="93" t="s">
        <v>26</v>
      </c>
      <c r="G11407" s="278" t="str">
        <f>IFERROR(VLOOKUP(B11407,Tabla_CyP,4,FALSE),"")</f>
        <v>gl</v>
      </c>
    </row>
    <row r="11408" spans="1:7" ht="24" customHeight="1" x14ac:dyDescent="0.2">
      <c r="A11408" s="276"/>
      <c r="B11408" s="88"/>
      <c r="D11408" s="94"/>
      <c r="E11408" s="95"/>
      <c r="G11408" s="277"/>
    </row>
    <row r="11409" spans="1:123" ht="24" customHeight="1" x14ac:dyDescent="0.2">
      <c r="A11409" s="331" t="s">
        <v>507</v>
      </c>
      <c r="B11409" s="332"/>
      <c r="C11409" s="333" t="s">
        <v>0</v>
      </c>
      <c r="D11409" s="333" t="s">
        <v>27</v>
      </c>
      <c r="E11409" s="335" t="s">
        <v>28</v>
      </c>
      <c r="F11409" s="337" t="s">
        <v>29</v>
      </c>
      <c r="G11409" s="337" t="s">
        <v>30</v>
      </c>
    </row>
    <row r="11410" spans="1:123" s="94" customFormat="1" ht="24" customHeight="1" x14ac:dyDescent="0.2">
      <c r="A11410" s="99" t="s">
        <v>508</v>
      </c>
      <c r="B11410" s="99" t="s">
        <v>509</v>
      </c>
      <c r="C11410" s="334"/>
      <c r="D11410" s="334"/>
      <c r="E11410" s="336"/>
      <c r="F11410" s="338"/>
      <c r="G11410" s="338"/>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
      <c r="A11411" s="279"/>
      <c r="B11411" s="100"/>
      <c r="C11411" s="138" t="s">
        <v>604</v>
      </c>
      <c r="D11411" s="101"/>
      <c r="E11411" s="102"/>
      <c r="F11411" s="103"/>
      <c r="G11411" s="280"/>
    </row>
    <row r="11412" spans="1:123" s="224" customFormat="1" ht="24" customHeight="1" x14ac:dyDescent="0.2">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
      <c r="A11426" s="282"/>
      <c r="D11426" s="94"/>
      <c r="E11426" s="95"/>
      <c r="F11426" s="268" t="s">
        <v>31</v>
      </c>
      <c r="G11426" s="283">
        <f>SUBTOTAL(9,G11412:G11425)</f>
        <v>0</v>
      </c>
    </row>
    <row r="11427" spans="1:7" ht="24" customHeight="1" x14ac:dyDescent="0.2">
      <c r="A11427" s="282"/>
      <c r="C11427" s="104" t="s">
        <v>605</v>
      </c>
      <c r="D11427" s="94"/>
      <c r="E11427" s="95"/>
      <c r="G11427" s="284"/>
    </row>
    <row r="11428" spans="1:7" s="224" customFormat="1" ht="24" customHeight="1" x14ac:dyDescent="0.2">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
      <c r="A11436" s="282"/>
      <c r="D11436" s="94"/>
      <c r="E11436" s="95"/>
      <c r="F11436" s="268" t="s">
        <v>32</v>
      </c>
      <c r="G11436" s="283">
        <f>SUBTOTAL(9,G11428:G11435)</f>
        <v>0</v>
      </c>
    </row>
    <row r="11437" spans="1:7" ht="24" customHeight="1" x14ac:dyDescent="0.2">
      <c r="A11437" s="282"/>
      <c r="C11437" s="104" t="s">
        <v>606</v>
      </c>
      <c r="D11437" s="94"/>
      <c r="E11437" s="95"/>
      <c r="G11437" s="284"/>
    </row>
    <row r="11438" spans="1:7" s="224" customFormat="1" ht="24" customHeight="1" x14ac:dyDescent="0.2">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
      <c r="A11447" s="285"/>
      <c r="B11447" s="94"/>
      <c r="D11447" s="94"/>
      <c r="E11447" s="95"/>
      <c r="F11447" s="268" t="s">
        <v>33</v>
      </c>
      <c r="G11447" s="283">
        <f>SUBTOTAL(9,G11438:G11446)</f>
        <v>0</v>
      </c>
    </row>
    <row r="11448" spans="1:7" ht="24" customHeight="1" x14ac:dyDescent="0.2">
      <c r="A11448" s="286"/>
      <c r="B11448" s="94"/>
      <c r="D11448" s="94"/>
      <c r="E11448" s="95"/>
      <c r="G11448" s="284"/>
    </row>
    <row r="11449" spans="1:7" ht="24" customHeight="1" x14ac:dyDescent="0.2">
      <c r="A11449" s="287" t="str">
        <f>B11407</f>
        <v>24.4</v>
      </c>
      <c r="B11449" s="288" t="str">
        <f>C11407</f>
        <v>Planos aprobados</v>
      </c>
      <c r="C11449" s="101"/>
      <c r="D11449" s="101" t="s">
        <v>34</v>
      </c>
      <c r="E11449" s="102"/>
      <c r="F11449" s="290" t="s">
        <v>35</v>
      </c>
      <c r="G11449" s="289">
        <f>SUBTOTAL(9,G11412:G11448)</f>
        <v>0</v>
      </c>
    </row>
    <row r="11451" spans="1:7" ht="24" customHeight="1" x14ac:dyDescent="0.2">
      <c r="A11451" s="269" t="s">
        <v>37</v>
      </c>
      <c r="B11451" s="270"/>
      <c r="C11451" s="270"/>
      <c r="D11451" s="270"/>
      <c r="E11451" s="270"/>
      <c r="F11451" s="270"/>
      <c r="G11451" s="271"/>
    </row>
    <row r="11452" spans="1:7" ht="24" customHeight="1" x14ac:dyDescent="0.2">
      <c r="A11452" s="272" t="s">
        <v>602</v>
      </c>
      <c r="B11452" s="90" t="str">
        <f>Comitente</f>
        <v>SUBSECRETARIA DE ARQUITECTURA</v>
      </c>
      <c r="C11452" s="86"/>
      <c r="D11452" s="91"/>
      <c r="E11452" s="91"/>
      <c r="F11452" s="92"/>
      <c r="G11452" s="273"/>
    </row>
    <row r="11453" spans="1:7" ht="24" customHeight="1" x14ac:dyDescent="0.2">
      <c r="A11453" s="272" t="s">
        <v>603</v>
      </c>
      <c r="B11453" s="90">
        <f>Contratista</f>
        <v>0</v>
      </c>
      <c r="C11453" s="87"/>
      <c r="D11453" s="87"/>
      <c r="E11453" s="87"/>
      <c r="F11453" s="93"/>
      <c r="G11453" s="274"/>
    </row>
    <row r="11454" spans="1:7" ht="24" customHeight="1" x14ac:dyDescent="0.2">
      <c r="A11454" s="272" t="s">
        <v>24</v>
      </c>
      <c r="B11454" s="90" t="str">
        <f>Obra</f>
        <v>ESCUELA SECUNDARIA ULLUM</v>
      </c>
      <c r="C11454" s="87"/>
      <c r="D11454" s="87"/>
      <c r="E11454" s="87"/>
      <c r="F11454" s="93" t="s">
        <v>38</v>
      </c>
      <c r="G11454" s="275">
        <f>Fecha_Base</f>
        <v>0</v>
      </c>
    </row>
    <row r="11455" spans="1:7" ht="24" customHeight="1" x14ac:dyDescent="0.2">
      <c r="A11455" s="276" t="s">
        <v>601</v>
      </c>
      <c r="B11455" s="88" t="str">
        <f>Ubicación</f>
        <v>ULLUM - SAN JUAN</v>
      </c>
      <c r="C11455" s="88"/>
      <c r="D11455" s="94"/>
      <c r="E11455" s="95"/>
      <c r="G11455" s="277"/>
    </row>
    <row r="11456" spans="1:7" ht="24" customHeight="1" x14ac:dyDescent="0.2">
      <c r="A11456" s="276" t="s">
        <v>39</v>
      </c>
      <c r="B11456" s="97">
        <f>IFERROR(VALUE(LEFT(B11457,FIND(".",B11457)-1)),"")</f>
        <v>24</v>
      </c>
      <c r="C11456" s="89" t="str">
        <f>IFERROR(VLOOKUP(B11456,Tabla_CyP,2,FALSE),"")</f>
        <v xml:space="preserve"> VARIOS</v>
      </c>
      <c r="E11456" s="95"/>
      <c r="G11456" s="277"/>
    </row>
    <row r="11457" spans="1:123" ht="24" customHeight="1" x14ac:dyDescent="0.2">
      <c r="A11457" s="276" t="s">
        <v>25</v>
      </c>
      <c r="B11457" s="98" t="str">
        <f>IFERROR(VLOOKUP(COUNTIF($A$1:A11457,"ANALISIS DE PRECIOS"),Tabla_NumeroItem,2,FALSE),"")</f>
        <v>24.5.1</v>
      </c>
      <c r="C11457" s="89" t="str">
        <f>IFERROR(VLOOKUP(B11457,Tabla_CyP,2,FALSE),"")</f>
        <v>Mesa MC-3</v>
      </c>
      <c r="D11457" s="94"/>
      <c r="E11457" s="95"/>
      <c r="F11457" s="93" t="s">
        <v>26</v>
      </c>
      <c r="G11457" s="278" t="str">
        <f>IFERROR(VLOOKUP(B11457,Tabla_CyP,4,FALSE),"")</f>
        <v>Un</v>
      </c>
    </row>
    <row r="11458" spans="1:123" ht="24" customHeight="1" x14ac:dyDescent="0.2">
      <c r="A11458" s="276"/>
      <c r="B11458" s="88"/>
      <c r="D11458" s="94"/>
      <c r="E11458" s="95"/>
      <c r="G11458" s="277"/>
    </row>
    <row r="11459" spans="1:123" ht="24" customHeight="1" x14ac:dyDescent="0.2">
      <c r="A11459" s="331" t="s">
        <v>507</v>
      </c>
      <c r="B11459" s="332"/>
      <c r="C11459" s="333" t="s">
        <v>0</v>
      </c>
      <c r="D11459" s="333" t="s">
        <v>27</v>
      </c>
      <c r="E11459" s="335" t="s">
        <v>28</v>
      </c>
      <c r="F11459" s="337" t="s">
        <v>29</v>
      </c>
      <c r="G11459" s="337" t="s">
        <v>30</v>
      </c>
    </row>
    <row r="11460" spans="1:123" s="94" customFormat="1" ht="24" customHeight="1" x14ac:dyDescent="0.2">
      <c r="A11460" s="99" t="s">
        <v>508</v>
      </c>
      <c r="B11460" s="99" t="s">
        <v>509</v>
      </c>
      <c r="C11460" s="334"/>
      <c r="D11460" s="334"/>
      <c r="E11460" s="336"/>
      <c r="F11460" s="338"/>
      <c r="G11460" s="338"/>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
      <c r="A11461" s="279"/>
      <c r="B11461" s="100"/>
      <c r="C11461" s="138" t="s">
        <v>604</v>
      </c>
      <c r="D11461" s="101"/>
      <c r="E11461" s="102"/>
      <c r="F11461" s="103"/>
      <c r="G11461" s="280"/>
    </row>
    <row r="11462" spans="1:123" s="224" customFormat="1" ht="24" customHeight="1" x14ac:dyDescent="0.2">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
      <c r="A11476" s="282"/>
      <c r="D11476" s="94"/>
      <c r="E11476" s="95"/>
      <c r="F11476" s="268" t="s">
        <v>31</v>
      </c>
      <c r="G11476" s="283">
        <f>SUBTOTAL(9,G11462:G11475)</f>
        <v>0</v>
      </c>
    </row>
    <row r="11477" spans="1:7" ht="24" customHeight="1" x14ac:dyDescent="0.2">
      <c r="A11477" s="282"/>
      <c r="C11477" s="104" t="s">
        <v>605</v>
      </c>
      <c r="D11477" s="94"/>
      <c r="E11477" s="95"/>
      <c r="G11477" s="284"/>
    </row>
    <row r="11478" spans="1:7" s="224" customFormat="1" ht="24" customHeight="1" x14ac:dyDescent="0.2">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
      <c r="A11486" s="282"/>
      <c r="D11486" s="94"/>
      <c r="E11486" s="95"/>
      <c r="F11486" s="268" t="s">
        <v>32</v>
      </c>
      <c r="G11486" s="283">
        <f>SUBTOTAL(9,G11478:G11485)</f>
        <v>0</v>
      </c>
    </row>
    <row r="11487" spans="1:7" ht="24" customHeight="1" x14ac:dyDescent="0.2">
      <c r="A11487" s="282"/>
      <c r="C11487" s="104" t="s">
        <v>606</v>
      </c>
      <c r="D11487" s="94"/>
      <c r="E11487" s="95"/>
      <c r="G11487" s="284"/>
    </row>
    <row r="11488" spans="1:7" s="224" customFormat="1" ht="24" customHeight="1" x14ac:dyDescent="0.2">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
      <c r="A11497" s="285"/>
      <c r="B11497" s="94"/>
      <c r="D11497" s="94"/>
      <c r="E11497" s="95"/>
      <c r="F11497" s="268" t="s">
        <v>33</v>
      </c>
      <c r="G11497" s="283">
        <f>SUBTOTAL(9,G11488:G11496)</f>
        <v>0</v>
      </c>
    </row>
    <row r="11498" spans="1:7" ht="24" customHeight="1" x14ac:dyDescent="0.2">
      <c r="A11498" s="286"/>
      <c r="B11498" s="94"/>
      <c r="D11498" s="94"/>
      <c r="E11498" s="95"/>
      <c r="G11498" s="284"/>
    </row>
    <row r="11499" spans="1:7" ht="24" customHeight="1" x14ac:dyDescent="0.2">
      <c r="A11499" s="287" t="str">
        <f>B11457</f>
        <v>24.5.1</v>
      </c>
      <c r="B11499" s="288" t="str">
        <f>C11457</f>
        <v>Mesa MC-3</v>
      </c>
      <c r="C11499" s="101"/>
      <c r="D11499" s="101" t="s">
        <v>34</v>
      </c>
      <c r="E11499" s="102"/>
      <c r="F11499" s="290" t="s">
        <v>35</v>
      </c>
      <c r="G11499" s="289">
        <f>SUBTOTAL(9,G11462:G11498)</f>
        <v>0</v>
      </c>
    </row>
    <row r="11501" spans="1:7" ht="24" customHeight="1" x14ac:dyDescent="0.2">
      <c r="A11501" s="269" t="s">
        <v>37</v>
      </c>
      <c r="B11501" s="270"/>
      <c r="C11501" s="270"/>
      <c r="D11501" s="270"/>
      <c r="E11501" s="270"/>
      <c r="F11501" s="270"/>
      <c r="G11501" s="271"/>
    </row>
    <row r="11502" spans="1:7" ht="24" customHeight="1" x14ac:dyDescent="0.2">
      <c r="A11502" s="272" t="s">
        <v>602</v>
      </c>
      <c r="B11502" s="90" t="str">
        <f>Comitente</f>
        <v>SUBSECRETARIA DE ARQUITECTURA</v>
      </c>
      <c r="C11502" s="86"/>
      <c r="D11502" s="91"/>
      <c r="E11502" s="91"/>
      <c r="F11502" s="92"/>
      <c r="G11502" s="273"/>
    </row>
    <row r="11503" spans="1:7" ht="24" customHeight="1" x14ac:dyDescent="0.2">
      <c r="A11503" s="272" t="s">
        <v>603</v>
      </c>
      <c r="B11503" s="90">
        <f>Contratista</f>
        <v>0</v>
      </c>
      <c r="C11503" s="87"/>
      <c r="D11503" s="87"/>
      <c r="E11503" s="87"/>
      <c r="F11503" s="93"/>
      <c r="G11503" s="274"/>
    </row>
    <row r="11504" spans="1:7" ht="24" customHeight="1" x14ac:dyDescent="0.2">
      <c r="A11504" s="272" t="s">
        <v>24</v>
      </c>
      <c r="B11504" s="90" t="str">
        <f>Obra</f>
        <v>ESCUELA SECUNDARIA ULLUM</v>
      </c>
      <c r="C11504" s="87"/>
      <c r="D11504" s="87"/>
      <c r="E11504" s="87"/>
      <c r="F11504" s="93" t="s">
        <v>38</v>
      </c>
      <c r="G11504" s="275">
        <f>Fecha_Base</f>
        <v>0</v>
      </c>
    </row>
    <row r="11505" spans="1:123" ht="24" customHeight="1" x14ac:dyDescent="0.2">
      <c r="A11505" s="276" t="s">
        <v>601</v>
      </c>
      <c r="B11505" s="88" t="str">
        <f>Ubicación</f>
        <v>ULLUM - SAN JUAN</v>
      </c>
      <c r="C11505" s="88"/>
      <c r="D11505" s="94"/>
      <c r="E11505" s="95"/>
      <c r="G11505" s="277"/>
    </row>
    <row r="11506" spans="1:123" ht="24" customHeight="1" x14ac:dyDescent="0.2">
      <c r="A11506" s="276" t="s">
        <v>39</v>
      </c>
      <c r="B11506" s="97">
        <f>IFERROR(VALUE(LEFT(B11507,FIND(".",B11507)-1)),"")</f>
        <v>24</v>
      </c>
      <c r="C11506" s="89" t="str">
        <f>IFERROR(VLOOKUP(B11506,Tabla_CyP,2,FALSE),"")</f>
        <v xml:space="preserve"> VARIOS</v>
      </c>
      <c r="E11506" s="95"/>
      <c r="G11506" s="277"/>
    </row>
    <row r="11507" spans="1:123" ht="24" customHeight="1" x14ac:dyDescent="0.2">
      <c r="A11507" s="276" t="s">
        <v>25</v>
      </c>
      <c r="B11507" s="98" t="str">
        <f>IFERROR(VLOOKUP(COUNTIF($A$1:A11507,"ANALISIS DE PRECIOS"),Tabla_NumeroItem,2,FALSE),"")</f>
        <v>24.5.2</v>
      </c>
      <c r="C11507" s="89" t="str">
        <f>IFERROR(VLOOKUP(B11507,Tabla_CyP,2,FALSE),"")</f>
        <v>Silla SM1</v>
      </c>
      <c r="D11507" s="94"/>
      <c r="E11507" s="95"/>
      <c r="F11507" s="93" t="s">
        <v>26</v>
      </c>
      <c r="G11507" s="278" t="str">
        <f>IFERROR(VLOOKUP(B11507,Tabla_CyP,4,FALSE),"")</f>
        <v>Un</v>
      </c>
    </row>
    <row r="11508" spans="1:123" ht="24" customHeight="1" x14ac:dyDescent="0.2">
      <c r="A11508" s="276"/>
      <c r="B11508" s="88"/>
      <c r="D11508" s="94"/>
      <c r="E11508" s="95"/>
      <c r="G11508" s="277"/>
    </row>
    <row r="11509" spans="1:123" ht="24" customHeight="1" x14ac:dyDescent="0.2">
      <c r="A11509" s="331" t="s">
        <v>507</v>
      </c>
      <c r="B11509" s="332"/>
      <c r="C11509" s="333" t="s">
        <v>0</v>
      </c>
      <c r="D11509" s="333" t="s">
        <v>27</v>
      </c>
      <c r="E11509" s="335" t="s">
        <v>28</v>
      </c>
      <c r="F11509" s="337" t="s">
        <v>29</v>
      </c>
      <c r="G11509" s="337" t="s">
        <v>30</v>
      </c>
    </row>
    <row r="11510" spans="1:123" s="94" customFormat="1" ht="24" customHeight="1" x14ac:dyDescent="0.2">
      <c r="A11510" s="99" t="s">
        <v>508</v>
      </c>
      <c r="B11510" s="99" t="s">
        <v>509</v>
      </c>
      <c r="C11510" s="334"/>
      <c r="D11510" s="334"/>
      <c r="E11510" s="336"/>
      <c r="F11510" s="338"/>
      <c r="G11510" s="338"/>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
      <c r="A11511" s="279"/>
      <c r="B11511" s="100"/>
      <c r="C11511" s="138" t="s">
        <v>604</v>
      </c>
      <c r="D11511" s="101"/>
      <c r="E11511" s="102"/>
      <c r="F11511" s="103"/>
      <c r="G11511" s="280"/>
    </row>
    <row r="11512" spans="1:123" s="224" customFormat="1" ht="24" customHeight="1" x14ac:dyDescent="0.2">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
      <c r="A11526" s="282"/>
      <c r="D11526" s="94"/>
      <c r="E11526" s="95"/>
      <c r="F11526" s="268" t="s">
        <v>31</v>
      </c>
      <c r="G11526" s="283">
        <f>SUBTOTAL(9,G11512:G11525)</f>
        <v>0</v>
      </c>
    </row>
    <row r="11527" spans="1:7" ht="24" customHeight="1" x14ac:dyDescent="0.2">
      <c r="A11527" s="282"/>
      <c r="C11527" s="104" t="s">
        <v>605</v>
      </c>
      <c r="D11527" s="94"/>
      <c r="E11527" s="95"/>
      <c r="G11527" s="284"/>
    </row>
    <row r="11528" spans="1:7" s="224" customFormat="1" ht="24" customHeight="1" x14ac:dyDescent="0.2">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
      <c r="A11536" s="282"/>
      <c r="D11536" s="94"/>
      <c r="E11536" s="95"/>
      <c r="F11536" s="268" t="s">
        <v>32</v>
      </c>
      <c r="G11536" s="283">
        <f>SUBTOTAL(9,G11528:G11535)</f>
        <v>0</v>
      </c>
    </row>
    <row r="11537" spans="1:7" ht="24" customHeight="1" x14ac:dyDescent="0.2">
      <c r="A11537" s="282"/>
      <c r="C11537" s="104" t="s">
        <v>606</v>
      </c>
      <c r="D11537" s="94"/>
      <c r="E11537" s="95"/>
      <c r="G11537" s="284"/>
    </row>
    <row r="11538" spans="1:7" s="224" customFormat="1" ht="24" customHeight="1" x14ac:dyDescent="0.2">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
      <c r="A11547" s="285"/>
      <c r="B11547" s="94"/>
      <c r="D11547" s="94"/>
      <c r="E11547" s="95"/>
      <c r="F11547" s="268" t="s">
        <v>33</v>
      </c>
      <c r="G11547" s="283">
        <f>SUBTOTAL(9,G11538:G11546)</f>
        <v>0</v>
      </c>
    </row>
    <row r="11548" spans="1:7" ht="24" customHeight="1" x14ac:dyDescent="0.2">
      <c r="A11548" s="286"/>
      <c r="B11548" s="94"/>
      <c r="D11548" s="94"/>
      <c r="E11548" s="95"/>
      <c r="G11548" s="284"/>
    </row>
    <row r="11549" spans="1:7" ht="24" customHeight="1" x14ac:dyDescent="0.2">
      <c r="A11549" s="287" t="str">
        <f>B11507</f>
        <v>24.5.2</v>
      </c>
      <c r="B11549" s="288" t="str">
        <f>C11507</f>
        <v>Silla SM1</v>
      </c>
      <c r="C11549" s="101"/>
      <c r="D11549" s="101" t="s">
        <v>34</v>
      </c>
      <c r="E11549" s="102"/>
      <c r="F11549" s="290" t="s">
        <v>35</v>
      </c>
      <c r="G11549" s="289">
        <f>SUBTOTAL(9,G11512:G11548)</f>
        <v>0</v>
      </c>
    </row>
    <row r="11551" spans="1:7" ht="24" customHeight="1" x14ac:dyDescent="0.2">
      <c r="A11551" s="269" t="s">
        <v>37</v>
      </c>
      <c r="B11551" s="270"/>
      <c r="C11551" s="270"/>
      <c r="D11551" s="270"/>
      <c r="E11551" s="270"/>
      <c r="F11551" s="270"/>
      <c r="G11551" s="271"/>
    </row>
    <row r="11552" spans="1:7" ht="24" customHeight="1" x14ac:dyDescent="0.2">
      <c r="A11552" s="272" t="s">
        <v>602</v>
      </c>
      <c r="B11552" s="90" t="str">
        <f>Comitente</f>
        <v>SUBSECRETARIA DE ARQUITECTURA</v>
      </c>
      <c r="C11552" s="86"/>
      <c r="D11552" s="91"/>
      <c r="E11552" s="91"/>
      <c r="F11552" s="92"/>
      <c r="G11552" s="273"/>
    </row>
    <row r="11553" spans="1:123" ht="24" customHeight="1" x14ac:dyDescent="0.2">
      <c r="A11553" s="272" t="s">
        <v>603</v>
      </c>
      <c r="B11553" s="90">
        <f>Contratista</f>
        <v>0</v>
      </c>
      <c r="C11553" s="87"/>
      <c r="D11553" s="87"/>
      <c r="E11553" s="87"/>
      <c r="F11553" s="93"/>
      <c r="G11553" s="274"/>
    </row>
    <row r="11554" spans="1:123" ht="24" customHeight="1" x14ac:dyDescent="0.2">
      <c r="A11554" s="272" t="s">
        <v>24</v>
      </c>
      <c r="B11554" s="90" t="str">
        <f>Obra</f>
        <v>ESCUELA SECUNDARIA ULLUM</v>
      </c>
      <c r="C11554" s="87"/>
      <c r="D11554" s="87"/>
      <c r="E11554" s="87"/>
      <c r="F11554" s="93" t="s">
        <v>38</v>
      </c>
      <c r="G11554" s="275">
        <f>Fecha_Base</f>
        <v>0</v>
      </c>
    </row>
    <row r="11555" spans="1:123" ht="24" customHeight="1" x14ac:dyDescent="0.2">
      <c r="A11555" s="276" t="s">
        <v>601</v>
      </c>
      <c r="B11555" s="88" t="str">
        <f>Ubicación</f>
        <v>ULLUM - SAN JUAN</v>
      </c>
      <c r="C11555" s="88"/>
      <c r="D11555" s="94"/>
      <c r="E11555" s="95"/>
      <c r="G11555" s="277"/>
    </row>
    <row r="11556" spans="1:123" ht="24" customHeight="1" x14ac:dyDescent="0.2">
      <c r="A11556" s="276" t="s">
        <v>39</v>
      </c>
      <c r="B11556" s="97">
        <f>IFERROR(VALUE(LEFT(B11557,FIND(".",B11557)-1)),"")</f>
        <v>24</v>
      </c>
      <c r="C11556" s="89" t="str">
        <f>IFERROR(VLOOKUP(B11556,Tabla_CyP,2,FALSE),"")</f>
        <v xml:space="preserve"> VARIOS</v>
      </c>
      <c r="E11556" s="95"/>
      <c r="G11556" s="277"/>
    </row>
    <row r="11557" spans="1:123" ht="24" customHeight="1" x14ac:dyDescent="0.2">
      <c r="A11557" s="276" t="s">
        <v>25</v>
      </c>
      <c r="B11557" s="98" t="str">
        <f>IFERROR(VLOOKUP(COUNTIF($A$1:A11557,"ANALISIS DE PRECIOS"),Tabla_NumeroItem,2,FALSE),"")</f>
        <v>24.5.3</v>
      </c>
      <c r="C11557" s="89" t="str">
        <f>IFERROR(VLOOKUP(B11557,Tabla_CyP,2,FALSE),"")</f>
        <v>Escritorio y Silla Docente</v>
      </c>
      <c r="D11557" s="94"/>
      <c r="E11557" s="95"/>
      <c r="F11557" s="93" t="s">
        <v>26</v>
      </c>
      <c r="G11557" s="278" t="str">
        <f>IFERROR(VLOOKUP(B11557,Tabla_CyP,4,FALSE),"")</f>
        <v>Un</v>
      </c>
    </row>
    <row r="11558" spans="1:123" ht="24" customHeight="1" x14ac:dyDescent="0.2">
      <c r="A11558" s="276"/>
      <c r="B11558" s="88"/>
      <c r="D11558" s="94"/>
      <c r="E11558" s="95"/>
      <c r="G11558" s="277"/>
    </row>
    <row r="11559" spans="1:123" ht="24" customHeight="1" x14ac:dyDescent="0.2">
      <c r="A11559" s="331" t="s">
        <v>507</v>
      </c>
      <c r="B11559" s="332"/>
      <c r="C11559" s="333" t="s">
        <v>0</v>
      </c>
      <c r="D11559" s="333" t="s">
        <v>27</v>
      </c>
      <c r="E11559" s="335" t="s">
        <v>28</v>
      </c>
      <c r="F11559" s="337" t="s">
        <v>29</v>
      </c>
      <c r="G11559" s="337" t="s">
        <v>30</v>
      </c>
    </row>
    <row r="11560" spans="1:123" s="94" customFormat="1" ht="24" customHeight="1" x14ac:dyDescent="0.2">
      <c r="A11560" s="99" t="s">
        <v>508</v>
      </c>
      <c r="B11560" s="99" t="s">
        <v>509</v>
      </c>
      <c r="C11560" s="334"/>
      <c r="D11560" s="334"/>
      <c r="E11560" s="336"/>
      <c r="F11560" s="338"/>
      <c r="G11560" s="338"/>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
      <c r="A11561" s="279"/>
      <c r="B11561" s="100"/>
      <c r="C11561" s="138" t="s">
        <v>604</v>
      </c>
      <c r="D11561" s="101"/>
      <c r="E11561" s="102"/>
      <c r="F11561" s="103"/>
      <c r="G11561" s="280"/>
    </row>
    <row r="11562" spans="1:123" s="224" customFormat="1" ht="24" customHeight="1" x14ac:dyDescent="0.2">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
      <c r="A11576" s="282"/>
      <c r="D11576" s="94"/>
      <c r="E11576" s="95"/>
      <c r="F11576" s="268" t="s">
        <v>31</v>
      </c>
      <c r="G11576" s="283">
        <f>SUBTOTAL(9,G11562:G11575)</f>
        <v>0</v>
      </c>
    </row>
    <row r="11577" spans="1:7" ht="24" customHeight="1" x14ac:dyDescent="0.2">
      <c r="A11577" s="282"/>
      <c r="C11577" s="104" t="s">
        <v>605</v>
      </c>
      <c r="D11577" s="94"/>
      <c r="E11577" s="95"/>
      <c r="G11577" s="284"/>
    </row>
    <row r="11578" spans="1:7" s="224" customFormat="1" ht="24" customHeight="1" x14ac:dyDescent="0.2">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
      <c r="A11586" s="282"/>
      <c r="D11586" s="94"/>
      <c r="E11586" s="95"/>
      <c r="F11586" s="268" t="s">
        <v>32</v>
      </c>
      <c r="G11586" s="283">
        <f>SUBTOTAL(9,G11578:G11585)</f>
        <v>0</v>
      </c>
    </row>
    <row r="11587" spans="1:7" ht="24" customHeight="1" x14ac:dyDescent="0.2">
      <c r="A11587" s="282"/>
      <c r="C11587" s="104" t="s">
        <v>606</v>
      </c>
      <c r="D11587" s="94"/>
      <c r="E11587" s="95"/>
      <c r="G11587" s="284"/>
    </row>
    <row r="11588" spans="1:7" s="224" customFormat="1" ht="24" customHeight="1" x14ac:dyDescent="0.2">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
      <c r="A11597" s="285"/>
      <c r="B11597" s="94"/>
      <c r="D11597" s="94"/>
      <c r="E11597" s="95"/>
      <c r="F11597" s="268" t="s">
        <v>33</v>
      </c>
      <c r="G11597" s="283">
        <f>SUBTOTAL(9,G11588:G11596)</f>
        <v>0</v>
      </c>
    </row>
    <row r="11598" spans="1:7" ht="24" customHeight="1" x14ac:dyDescent="0.2">
      <c r="A11598" s="286"/>
      <c r="B11598" s="94"/>
      <c r="D11598" s="94"/>
      <c r="E11598" s="95"/>
      <c r="G11598" s="284"/>
    </row>
    <row r="11599" spans="1:7" ht="24" customHeight="1" x14ac:dyDescent="0.2">
      <c r="A11599" s="287" t="str">
        <f>B11557</f>
        <v>24.5.3</v>
      </c>
      <c r="B11599" s="288" t="str">
        <f>C11557</f>
        <v>Escritorio y Silla Docente</v>
      </c>
      <c r="C11599" s="101"/>
      <c r="D11599" s="101" t="s">
        <v>34</v>
      </c>
      <c r="E11599" s="102"/>
      <c r="F11599" s="290" t="s">
        <v>35</v>
      </c>
      <c r="G11599" s="289">
        <f>SUBTOTAL(9,G11562:G11598)</f>
        <v>0</v>
      </c>
    </row>
    <row r="11601" spans="1:123" ht="24" customHeight="1" x14ac:dyDescent="0.2">
      <c r="A11601" s="269" t="s">
        <v>37</v>
      </c>
      <c r="B11601" s="270"/>
      <c r="C11601" s="270"/>
      <c r="D11601" s="270"/>
      <c r="E11601" s="270"/>
      <c r="F11601" s="270"/>
      <c r="G11601" s="271"/>
    </row>
    <row r="11602" spans="1:123" ht="24" customHeight="1" x14ac:dyDescent="0.2">
      <c r="A11602" s="272" t="s">
        <v>602</v>
      </c>
      <c r="B11602" s="90" t="str">
        <f>Comitente</f>
        <v>SUBSECRETARIA DE ARQUITECTURA</v>
      </c>
      <c r="C11602" s="86"/>
      <c r="D11602" s="91"/>
      <c r="E11602" s="91"/>
      <c r="F11602" s="92"/>
      <c r="G11602" s="273"/>
    </row>
    <row r="11603" spans="1:123" ht="24" customHeight="1" x14ac:dyDescent="0.2">
      <c r="A11603" s="272" t="s">
        <v>603</v>
      </c>
      <c r="B11603" s="90">
        <f>Contratista</f>
        <v>0</v>
      </c>
      <c r="C11603" s="87"/>
      <c r="D11603" s="87"/>
      <c r="E11603" s="87"/>
      <c r="F11603" s="93"/>
      <c r="G11603" s="274"/>
    </row>
    <row r="11604" spans="1:123" ht="24" customHeight="1" x14ac:dyDescent="0.2">
      <c r="A11604" s="272" t="s">
        <v>24</v>
      </c>
      <c r="B11604" s="90" t="str">
        <f>Obra</f>
        <v>ESCUELA SECUNDARIA ULLUM</v>
      </c>
      <c r="C11604" s="87"/>
      <c r="D11604" s="87"/>
      <c r="E11604" s="87"/>
      <c r="F11604" s="93" t="s">
        <v>38</v>
      </c>
      <c r="G11604" s="275">
        <f>Fecha_Base</f>
        <v>0</v>
      </c>
    </row>
    <row r="11605" spans="1:123" ht="24" customHeight="1" x14ac:dyDescent="0.2">
      <c r="A11605" s="276" t="s">
        <v>601</v>
      </c>
      <c r="B11605" s="88" t="str">
        <f>Ubicación</f>
        <v>ULLUM - SAN JUAN</v>
      </c>
      <c r="C11605" s="88"/>
      <c r="D11605" s="94"/>
      <c r="E11605" s="95"/>
      <c r="G11605" s="277"/>
    </row>
    <row r="11606" spans="1:123" ht="24" customHeight="1" x14ac:dyDescent="0.2">
      <c r="A11606" s="276" t="s">
        <v>39</v>
      </c>
      <c r="B11606" s="97">
        <f>IFERROR(VALUE(LEFT(B11607,FIND(".",B11607)-1)),"")</f>
        <v>24</v>
      </c>
      <c r="C11606" s="89" t="str">
        <f>IFERROR(VLOOKUP(B11606,Tabla_CyP,2,FALSE),"")</f>
        <v xml:space="preserve"> VARIOS</v>
      </c>
      <c r="E11606" s="95"/>
      <c r="G11606" s="277"/>
    </row>
    <row r="11607" spans="1:123" ht="24" customHeight="1" x14ac:dyDescent="0.2">
      <c r="A11607" s="276" t="s">
        <v>25</v>
      </c>
      <c r="B11607" s="98" t="str">
        <f>IFERROR(VLOOKUP(COUNTIF($A$1:A11607,"ANALISIS DE PRECIOS"),Tabla_NumeroItem,2,FALSE),"")</f>
        <v>24.5.4</v>
      </c>
      <c r="C11607" s="89" t="str">
        <f>IFERROR(VLOOKUP(B11607,Tabla_CyP,2,FALSE),"")</f>
        <v>Armario Metálico</v>
      </c>
      <c r="D11607" s="94"/>
      <c r="E11607" s="95"/>
      <c r="F11607" s="93" t="s">
        <v>26</v>
      </c>
      <c r="G11607" s="278" t="str">
        <f>IFERROR(VLOOKUP(B11607,Tabla_CyP,4,FALSE),"")</f>
        <v>Un</v>
      </c>
    </row>
    <row r="11608" spans="1:123" ht="24" customHeight="1" x14ac:dyDescent="0.2">
      <c r="A11608" s="276"/>
      <c r="B11608" s="88"/>
      <c r="D11608" s="94"/>
      <c r="E11608" s="95"/>
      <c r="G11608" s="277"/>
    </row>
    <row r="11609" spans="1:123" ht="24" customHeight="1" x14ac:dyDescent="0.2">
      <c r="A11609" s="331" t="s">
        <v>507</v>
      </c>
      <c r="B11609" s="332"/>
      <c r="C11609" s="333" t="s">
        <v>0</v>
      </c>
      <c r="D11609" s="333" t="s">
        <v>27</v>
      </c>
      <c r="E11609" s="335" t="s">
        <v>28</v>
      </c>
      <c r="F11609" s="337" t="s">
        <v>29</v>
      </c>
      <c r="G11609" s="337" t="s">
        <v>30</v>
      </c>
    </row>
    <row r="11610" spans="1:123" s="94" customFormat="1" ht="24" customHeight="1" x14ac:dyDescent="0.2">
      <c r="A11610" s="99" t="s">
        <v>508</v>
      </c>
      <c r="B11610" s="99" t="s">
        <v>509</v>
      </c>
      <c r="C11610" s="334"/>
      <c r="D11610" s="334"/>
      <c r="E11610" s="336"/>
      <c r="F11610" s="338"/>
      <c r="G11610" s="338"/>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
      <c r="A11611" s="279"/>
      <c r="B11611" s="100"/>
      <c r="C11611" s="138" t="s">
        <v>604</v>
      </c>
      <c r="D11611" s="101"/>
      <c r="E11611" s="102"/>
      <c r="F11611" s="103"/>
      <c r="G11611" s="280"/>
    </row>
    <row r="11612" spans="1:123" s="224" customFormat="1" ht="24" customHeight="1" x14ac:dyDescent="0.2">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
      <c r="A11626" s="282"/>
      <c r="D11626" s="94"/>
      <c r="E11626" s="95"/>
      <c r="F11626" s="268" t="s">
        <v>31</v>
      </c>
      <c r="G11626" s="283">
        <f>SUBTOTAL(9,G11612:G11625)</f>
        <v>0</v>
      </c>
    </row>
    <row r="11627" spans="1:7" ht="24" customHeight="1" x14ac:dyDescent="0.2">
      <c r="A11627" s="282"/>
      <c r="C11627" s="104" t="s">
        <v>605</v>
      </c>
      <c r="D11627" s="94"/>
      <c r="E11627" s="95"/>
      <c r="G11627" s="284"/>
    </row>
    <row r="11628" spans="1:7" s="224" customFormat="1" ht="24" customHeight="1" x14ac:dyDescent="0.2">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
      <c r="A11636" s="282"/>
      <c r="D11636" s="94"/>
      <c r="E11636" s="95"/>
      <c r="F11636" s="268" t="s">
        <v>32</v>
      </c>
      <c r="G11636" s="283">
        <f>SUBTOTAL(9,G11628:G11635)</f>
        <v>0</v>
      </c>
    </row>
    <row r="11637" spans="1:7" ht="24" customHeight="1" x14ac:dyDescent="0.2">
      <c r="A11637" s="282"/>
      <c r="C11637" s="104" t="s">
        <v>606</v>
      </c>
      <c r="D11637" s="94"/>
      <c r="E11637" s="95"/>
      <c r="G11637" s="284"/>
    </row>
    <row r="11638" spans="1:7" s="224" customFormat="1" ht="24" customHeight="1" x14ac:dyDescent="0.2">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
      <c r="A11647" s="285"/>
      <c r="B11647" s="94"/>
      <c r="D11647" s="94"/>
      <c r="E11647" s="95"/>
      <c r="F11647" s="268" t="s">
        <v>33</v>
      </c>
      <c r="G11647" s="283">
        <f>SUBTOTAL(9,G11638:G11646)</f>
        <v>0</v>
      </c>
    </row>
    <row r="11648" spans="1:7" ht="24" customHeight="1" x14ac:dyDescent="0.2">
      <c r="A11648" s="286"/>
      <c r="B11648" s="94"/>
      <c r="D11648" s="94"/>
      <c r="E11648" s="95"/>
      <c r="G11648" s="284"/>
    </row>
    <row r="11649" spans="1:7" ht="24" customHeight="1" x14ac:dyDescent="0.2">
      <c r="A11649" s="287" t="str">
        <f>B11607</f>
        <v>24.5.4</v>
      </c>
      <c r="B11649" s="288" t="str">
        <f>C11607</f>
        <v>Armario Metálico</v>
      </c>
      <c r="C11649" s="101"/>
      <c r="D11649" s="101" t="s">
        <v>34</v>
      </c>
      <c r="E11649" s="102"/>
      <c r="F11649" s="290" t="s">
        <v>35</v>
      </c>
      <c r="G11649" s="289">
        <f>SUBTOTAL(9,G11612:G11648)</f>
        <v>0</v>
      </c>
    </row>
  </sheetData>
  <sheetProtection insertRows="0" deleteRows="0"/>
  <mergeCells count="1398">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1459:B11459"/>
    <mergeCell ref="C11459:C11460"/>
    <mergeCell ref="D11459:D11460"/>
    <mergeCell ref="E11459:E11460"/>
    <mergeCell ref="F11459:F11460"/>
    <mergeCell ref="G11459:G11460"/>
    <mergeCell ref="A11609:B11609"/>
    <mergeCell ref="C11609:C11610"/>
    <mergeCell ref="D11609:D11610"/>
    <mergeCell ref="E11609:E11610"/>
    <mergeCell ref="F11609:F11610"/>
    <mergeCell ref="G11609:G1161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35"/>
  <sheetViews>
    <sheetView showZeros="0" view="pageBreakPreview" topLeftCell="A139" zoomScaleNormal="100" zoomScaleSheetLayoutView="100" workbookViewId="0">
      <selection activeCell="C335" sqref="C335"/>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109" customWidth="1"/>
    <col min="40" max="88" width="11.42578125" style="109"/>
    <col min="89" max="16384" width="11.42578125" style="8"/>
  </cols>
  <sheetData>
    <row r="1" spans="1:88" s="2" customFormat="1" ht="20.100000000000001" customHeight="1" x14ac:dyDescent="0.2">
      <c r="A1" s="3" t="s">
        <v>11</v>
      </c>
      <c r="B1" s="3"/>
      <c r="C1" s="3" t="str">
        <f>Comitente</f>
        <v>SUBSECRETARIA DE ARQUITECTURA</v>
      </c>
      <c r="D1" s="4"/>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row>
    <row r="2" spans="1:88" s="5" customFormat="1" ht="20.100000000000001" customHeight="1" x14ac:dyDescent="0.2">
      <c r="A2" s="11" t="s">
        <v>12</v>
      </c>
      <c r="B2" s="11"/>
      <c r="C2" s="11" t="str">
        <f>Obra</f>
        <v>ESCUELA SECUNDARIA ULLUM</v>
      </c>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row>
    <row r="3" spans="1:88" s="5" customFormat="1" ht="20.100000000000001" customHeight="1" x14ac:dyDescent="0.2">
      <c r="A3" s="11" t="s">
        <v>16</v>
      </c>
      <c r="B3" s="11"/>
      <c r="C3" s="11" t="str">
        <f>Ubicación</f>
        <v>ULLUM - SAN JUAN</v>
      </c>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row>
    <row r="4" spans="1:88" s="5" customFormat="1" ht="20.100000000000001" customHeight="1" x14ac:dyDescent="0.2">
      <c r="A4" s="11" t="s">
        <v>15</v>
      </c>
      <c r="B4" s="12"/>
      <c r="C4" s="70">
        <f>Licitación_N°</f>
        <v>0</v>
      </c>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row>
    <row r="5" spans="1:88" s="5" customFormat="1" ht="20.100000000000001" customHeight="1" x14ac:dyDescent="0.2">
      <c r="A5" s="11" t="s">
        <v>17</v>
      </c>
      <c r="B5" s="12"/>
      <c r="C5" s="71">
        <f>Plazo_Obra</f>
        <v>360</v>
      </c>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row>
    <row r="6" spans="1:88" s="5" customFormat="1" ht="20.100000000000001" customHeight="1" x14ac:dyDescent="0.2">
      <c r="A6" s="11" t="s">
        <v>13</v>
      </c>
      <c r="B6" s="11"/>
      <c r="C6" s="11">
        <f>Contratista</f>
        <v>0</v>
      </c>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row>
    <row r="7" spans="1:88" s="2" customFormat="1" ht="20.100000000000001" customHeight="1" x14ac:dyDescent="0.2">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row>
    <row r="8" spans="1:88" s="2" customFormat="1" ht="20.100000000000001" customHeight="1" x14ac:dyDescent="0.2">
      <c r="A8" s="341" t="s">
        <v>45</v>
      </c>
      <c r="B8" s="342"/>
      <c r="C8" s="342"/>
      <c r="D8" s="343"/>
      <c r="E8" s="7"/>
      <c r="F8" s="7"/>
      <c r="G8" s="7"/>
      <c r="H8" s="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row>
    <row r="10" spans="1:88" ht="20.100000000000001" customHeight="1" x14ac:dyDescent="0.2">
      <c r="A10" s="346" t="s">
        <v>991</v>
      </c>
      <c r="B10" s="344" t="s">
        <v>0</v>
      </c>
      <c r="C10" s="344"/>
      <c r="D10" s="347" t="s">
        <v>14</v>
      </c>
      <c r="E10" s="48"/>
      <c r="F10" s="344" t="s">
        <v>20</v>
      </c>
      <c r="G10" s="344"/>
      <c r="H10" s="344"/>
      <c r="I10" s="344"/>
      <c r="J10" s="344"/>
      <c r="K10" s="344"/>
      <c r="L10" s="344"/>
      <c r="M10" s="344"/>
      <c r="N10" s="344"/>
      <c r="O10" s="344"/>
      <c r="P10" s="344"/>
      <c r="Q10" s="344"/>
      <c r="R10" s="15"/>
      <c r="S10" s="345" t="s">
        <v>19</v>
      </c>
    </row>
    <row r="11" spans="1:88" ht="20.100000000000001" customHeight="1" x14ac:dyDescent="0.2">
      <c r="A11" s="346"/>
      <c r="B11" s="344"/>
      <c r="C11" s="344"/>
      <c r="D11" s="347"/>
      <c r="E11" s="48">
        <v>0</v>
      </c>
      <c r="F11" s="23">
        <v>1</v>
      </c>
      <c r="G11" s="23">
        <f>F11+1</f>
        <v>2</v>
      </c>
      <c r="H11" s="23">
        <f t="shared" ref="H11:L11" si="0">G11+1</f>
        <v>3</v>
      </c>
      <c r="I11" s="23">
        <f t="shared" si="0"/>
        <v>4</v>
      </c>
      <c r="J11" s="23">
        <f t="shared" si="0"/>
        <v>5</v>
      </c>
      <c r="K11" s="23">
        <f t="shared" si="0"/>
        <v>6</v>
      </c>
      <c r="L11" s="23">
        <f t="shared" si="0"/>
        <v>7</v>
      </c>
      <c r="M11" s="23">
        <f t="shared" ref="M11" si="1">L11+1</f>
        <v>8</v>
      </c>
      <c r="N11" s="23">
        <f t="shared" ref="N11" si="2">M11+1</f>
        <v>9</v>
      </c>
      <c r="O11" s="23">
        <f t="shared" ref="O11" si="3">N11+1</f>
        <v>10</v>
      </c>
      <c r="P11" s="23">
        <f t="shared" ref="P11" si="4">O11+1</f>
        <v>11</v>
      </c>
      <c r="Q11" s="23">
        <f t="shared" ref="Q11" si="5">P11+1</f>
        <v>12</v>
      </c>
      <c r="R11" s="16"/>
      <c r="S11" s="345"/>
    </row>
    <row r="12" spans="1:88" ht="20.100000000000001" customHeight="1" x14ac:dyDescent="0.2">
      <c r="A12" s="24"/>
      <c r="B12" s="53"/>
      <c r="C12" s="53"/>
      <c r="D12" s="54"/>
      <c r="E12" s="48"/>
      <c r="F12" s="25"/>
      <c r="G12" s="60"/>
      <c r="H12" s="60"/>
      <c r="I12" s="60"/>
      <c r="J12" s="60"/>
      <c r="K12" s="60"/>
      <c r="L12" s="60"/>
      <c r="M12" s="60"/>
      <c r="N12" s="60"/>
      <c r="O12" s="60"/>
      <c r="P12" s="60"/>
      <c r="Q12" s="60"/>
      <c r="R12" s="16"/>
      <c r="S12" s="82"/>
    </row>
    <row r="13" spans="1:88" ht="20.100000000000001" customHeight="1" x14ac:dyDescent="0.2">
      <c r="A13" s="51">
        <f>CyP!A18</f>
        <v>1</v>
      </c>
      <c r="B13" s="339" t="str">
        <f t="shared" ref="B13:B44" si="6">IFERROR(VLOOKUP(A13,Tabla_CyP,2,FALSE),"")</f>
        <v xml:space="preserve"> TRABAJOS PREPARATORIOS</v>
      </c>
      <c r="C13" s="340"/>
      <c r="D13" s="13">
        <f t="shared" ref="D13:D44" si="7">IFERROR(VLOOKUP(A13,Tabla_CyP,9,FALSE),0)</f>
        <v>0</v>
      </c>
      <c r="E13" s="27"/>
      <c r="F13" s="105"/>
      <c r="G13" s="105"/>
      <c r="H13" s="105"/>
      <c r="I13" s="105"/>
      <c r="J13" s="105"/>
      <c r="K13" s="105"/>
      <c r="L13" s="105"/>
      <c r="M13" s="105"/>
      <c r="N13" s="105"/>
      <c r="O13" s="105"/>
      <c r="P13" s="105"/>
      <c r="Q13" s="105"/>
      <c r="R13" s="17"/>
      <c r="S13" s="18">
        <f t="shared" ref="S13:S44" si="8">SUM(F13:Q13)</f>
        <v>0</v>
      </c>
    </row>
    <row r="14" spans="1:88" ht="20.100000000000001" customHeight="1" x14ac:dyDescent="0.2">
      <c r="A14" s="51" t="str">
        <f>CyP!A19</f>
        <v>1.1</v>
      </c>
      <c r="B14" s="339" t="str">
        <f t="shared" si="6"/>
        <v>Preparación y limpieza de los terrenos.</v>
      </c>
      <c r="C14" s="340"/>
      <c r="D14" s="13">
        <f t="shared" si="7"/>
        <v>0</v>
      </c>
      <c r="E14" s="49"/>
      <c r="F14" s="105"/>
      <c r="G14" s="105"/>
      <c r="H14" s="105"/>
      <c r="I14" s="105"/>
      <c r="J14" s="105"/>
      <c r="K14" s="105"/>
      <c r="L14" s="105"/>
      <c r="M14" s="105"/>
      <c r="N14" s="105"/>
      <c r="O14" s="105"/>
      <c r="P14" s="105"/>
      <c r="Q14" s="105"/>
      <c r="R14" s="19"/>
      <c r="S14" s="18">
        <f t="shared" si="8"/>
        <v>0</v>
      </c>
    </row>
    <row r="15" spans="1:88" ht="20.100000000000001" customHeight="1" x14ac:dyDescent="0.2">
      <c r="A15" s="51" t="str">
        <f>CyP!A20</f>
        <v>1.1.1</v>
      </c>
      <c r="B15" s="339" t="str">
        <f t="shared" si="6"/>
        <v>Preparación y limpieza.</v>
      </c>
      <c r="C15" s="340"/>
      <c r="D15" s="13">
        <f t="shared" si="7"/>
        <v>0</v>
      </c>
      <c r="E15" s="49"/>
      <c r="F15" s="105"/>
      <c r="G15" s="105"/>
      <c r="H15" s="105"/>
      <c r="I15" s="105"/>
      <c r="J15" s="105"/>
      <c r="K15" s="105"/>
      <c r="L15" s="105"/>
      <c r="M15" s="105"/>
      <c r="N15" s="105"/>
      <c r="O15" s="105"/>
      <c r="P15" s="105"/>
      <c r="Q15" s="105"/>
      <c r="R15" s="19"/>
      <c r="S15" s="18">
        <f t="shared" si="8"/>
        <v>0</v>
      </c>
    </row>
    <row r="16" spans="1:88" ht="20.100000000000001" customHeight="1" x14ac:dyDescent="0.2">
      <c r="A16" s="51" t="str">
        <f>CyP!A21</f>
        <v>1.1.2</v>
      </c>
      <c r="B16" s="339" t="str">
        <f t="shared" si="6"/>
        <v>Demoliciones</v>
      </c>
      <c r="C16" s="340"/>
      <c r="D16" s="13">
        <f t="shared" si="7"/>
        <v>0</v>
      </c>
      <c r="E16" s="49"/>
      <c r="F16" s="105"/>
      <c r="G16" s="105"/>
      <c r="H16" s="105"/>
      <c r="I16" s="105"/>
      <c r="J16" s="105"/>
      <c r="K16" s="105"/>
      <c r="L16" s="105"/>
      <c r="M16" s="105"/>
      <c r="N16" s="105"/>
      <c r="O16" s="105"/>
      <c r="P16" s="105"/>
      <c r="Q16" s="105"/>
      <c r="R16" s="19"/>
      <c r="S16" s="18">
        <f t="shared" si="8"/>
        <v>0</v>
      </c>
    </row>
    <row r="17" spans="1:19" ht="20.100000000000001" customHeight="1" x14ac:dyDescent="0.2">
      <c r="A17" s="51" t="str">
        <f>CyP!A22</f>
        <v>1.1.3</v>
      </c>
      <c r="B17" s="339" t="str">
        <f t="shared" si="6"/>
        <v>Construcción del Obrador, Depósitos de materiales, Sanitarios de personal</v>
      </c>
      <c r="C17" s="340"/>
      <c r="D17" s="13">
        <f t="shared" si="7"/>
        <v>0</v>
      </c>
      <c r="E17" s="49"/>
      <c r="F17" s="105"/>
      <c r="G17" s="105"/>
      <c r="H17" s="105"/>
      <c r="I17" s="105"/>
      <c r="J17" s="105"/>
      <c r="K17" s="105"/>
      <c r="L17" s="105"/>
      <c r="M17" s="105"/>
      <c r="N17" s="105"/>
      <c r="O17" s="105"/>
      <c r="P17" s="105"/>
      <c r="Q17" s="105"/>
      <c r="R17" s="19"/>
      <c r="S17" s="18">
        <f t="shared" si="8"/>
        <v>0</v>
      </c>
    </row>
    <row r="18" spans="1:19" ht="20.100000000000001" customHeight="1" x14ac:dyDescent="0.2">
      <c r="A18" s="51" t="str">
        <f>CyP!A23</f>
        <v>1.1.4</v>
      </c>
      <c r="B18" s="339" t="str">
        <f t="shared" si="6"/>
        <v>Provisión y colocación del Cartel de Obra</v>
      </c>
      <c r="C18" s="340"/>
      <c r="D18" s="13">
        <f t="shared" si="7"/>
        <v>0</v>
      </c>
      <c r="E18" s="49"/>
      <c r="F18" s="105"/>
      <c r="G18" s="105"/>
      <c r="H18" s="105"/>
      <c r="I18" s="105"/>
      <c r="J18" s="105"/>
      <c r="K18" s="105"/>
      <c r="L18" s="105"/>
      <c r="M18" s="105"/>
      <c r="N18" s="105"/>
      <c r="O18" s="105"/>
      <c r="P18" s="105"/>
      <c r="Q18" s="105"/>
      <c r="R18" s="19"/>
      <c r="S18" s="18">
        <f t="shared" si="8"/>
        <v>0</v>
      </c>
    </row>
    <row r="19" spans="1:19" ht="20.100000000000001" customHeight="1" x14ac:dyDescent="0.2">
      <c r="A19" s="51" t="str">
        <f>CyP!A24</f>
        <v>1.2</v>
      </c>
      <c r="B19" s="339" t="str">
        <f t="shared" si="6"/>
        <v>Replanteo y Otros</v>
      </c>
      <c r="C19" s="340"/>
      <c r="D19" s="13">
        <f t="shared" si="7"/>
        <v>0</v>
      </c>
      <c r="E19" s="49"/>
      <c r="F19" s="105"/>
      <c r="G19" s="105"/>
      <c r="H19" s="105"/>
      <c r="I19" s="105"/>
      <c r="J19" s="105"/>
      <c r="K19" s="105"/>
      <c r="L19" s="105"/>
      <c r="M19" s="105"/>
      <c r="N19" s="105"/>
      <c r="O19" s="105"/>
      <c r="P19" s="105"/>
      <c r="Q19" s="105"/>
      <c r="R19" s="19"/>
      <c r="S19" s="18">
        <f t="shared" si="8"/>
        <v>0</v>
      </c>
    </row>
    <row r="20" spans="1:19" ht="20.100000000000001" customHeight="1" x14ac:dyDescent="0.2">
      <c r="A20" s="51" t="str">
        <f>CyP!A25</f>
        <v>1.2.1</v>
      </c>
      <c r="B20" s="339" t="str">
        <f t="shared" si="6"/>
        <v>Replanteo de la Obra</v>
      </c>
      <c r="C20" s="340"/>
      <c r="D20" s="13">
        <f t="shared" si="7"/>
        <v>0</v>
      </c>
      <c r="E20" s="49"/>
      <c r="F20" s="105"/>
      <c r="G20" s="105"/>
      <c r="H20" s="105"/>
      <c r="I20" s="105"/>
      <c r="J20" s="105"/>
      <c r="K20" s="105"/>
      <c r="L20" s="105"/>
      <c r="M20" s="105"/>
      <c r="N20" s="105"/>
      <c r="O20" s="105"/>
      <c r="P20" s="105"/>
      <c r="Q20" s="105"/>
      <c r="R20" s="19"/>
      <c r="S20" s="18">
        <f t="shared" si="8"/>
        <v>0</v>
      </c>
    </row>
    <row r="21" spans="1:19" ht="20.100000000000001" customHeight="1" x14ac:dyDescent="0.2">
      <c r="A21" s="51" t="str">
        <f>CyP!A26</f>
        <v>1.2.2</v>
      </c>
      <c r="B21" s="339" t="str">
        <f t="shared" si="6"/>
        <v>Oficina para la Inspección</v>
      </c>
      <c r="C21" s="340"/>
      <c r="D21" s="13">
        <f t="shared" si="7"/>
        <v>0</v>
      </c>
      <c r="E21" s="49"/>
      <c r="F21" s="105"/>
      <c r="G21" s="105"/>
      <c r="H21" s="105"/>
      <c r="I21" s="105"/>
      <c r="J21" s="105"/>
      <c r="K21" s="105"/>
      <c r="L21" s="105"/>
      <c r="M21" s="105"/>
      <c r="N21" s="105"/>
      <c r="O21" s="105"/>
      <c r="P21" s="105"/>
      <c r="Q21" s="105"/>
      <c r="R21" s="19"/>
      <c r="S21" s="18">
        <f t="shared" si="8"/>
        <v>0</v>
      </c>
    </row>
    <row r="22" spans="1:19" ht="20.100000000000001" customHeight="1" x14ac:dyDescent="0.2">
      <c r="A22" s="51" t="str">
        <f>CyP!A27</f>
        <v>1.2.3</v>
      </c>
      <c r="B22" s="339" t="str">
        <f t="shared" si="6"/>
        <v>Cegado de Pozos Absorbentes o Negros, Cámaras, Zanjas o excavaciones</v>
      </c>
      <c r="C22" s="340"/>
      <c r="D22" s="13">
        <f t="shared" si="7"/>
        <v>0</v>
      </c>
      <c r="E22" s="49"/>
      <c r="F22" s="105"/>
      <c r="G22" s="105"/>
      <c r="H22" s="105"/>
      <c r="I22" s="105"/>
      <c r="J22" s="105"/>
      <c r="K22" s="105"/>
      <c r="L22" s="105"/>
      <c r="M22" s="105"/>
      <c r="N22" s="105"/>
      <c r="O22" s="105"/>
      <c r="P22" s="105"/>
      <c r="Q22" s="105"/>
      <c r="R22" s="19"/>
      <c r="S22" s="18">
        <f t="shared" si="8"/>
        <v>0</v>
      </c>
    </row>
    <row r="23" spans="1:19" ht="20.100000000000001" customHeight="1" x14ac:dyDescent="0.2">
      <c r="A23" s="51" t="str">
        <f>CyP!A28</f>
        <v>1.2.5</v>
      </c>
      <c r="B23" s="339" t="str">
        <f t="shared" si="6"/>
        <v>Vallados y Cierres Perimetrales</v>
      </c>
      <c r="C23" s="340"/>
      <c r="D23" s="13">
        <f t="shared" si="7"/>
        <v>0</v>
      </c>
      <c r="E23" s="49"/>
      <c r="F23" s="105"/>
      <c r="G23" s="105"/>
      <c r="H23" s="105"/>
      <c r="I23" s="105"/>
      <c r="J23" s="105"/>
      <c r="K23" s="105"/>
      <c r="L23" s="105"/>
      <c r="M23" s="105"/>
      <c r="N23" s="105"/>
      <c r="O23" s="105"/>
      <c r="P23" s="105"/>
      <c r="Q23" s="105"/>
      <c r="R23" s="19"/>
      <c r="S23" s="18">
        <f t="shared" si="8"/>
        <v>0</v>
      </c>
    </row>
    <row r="24" spans="1:19" ht="20.100000000000001" customHeight="1" x14ac:dyDescent="0.2">
      <c r="A24" s="51" t="str">
        <f>CyP!A29</f>
        <v>1.3</v>
      </c>
      <c r="B24" s="339" t="str">
        <f t="shared" si="6"/>
        <v>Actividades complementarias</v>
      </c>
      <c r="C24" s="340"/>
      <c r="D24" s="13">
        <f t="shared" si="7"/>
        <v>0</v>
      </c>
      <c r="E24" s="49"/>
      <c r="F24" s="105"/>
      <c r="G24" s="105"/>
      <c r="H24" s="105"/>
      <c r="I24" s="105"/>
      <c r="J24" s="105"/>
      <c r="K24" s="105"/>
      <c r="L24" s="105"/>
      <c r="M24" s="105"/>
      <c r="N24" s="105"/>
      <c r="O24" s="105"/>
      <c r="P24" s="105"/>
      <c r="Q24" s="105"/>
      <c r="R24" s="19"/>
      <c r="S24" s="18">
        <f t="shared" si="8"/>
        <v>0</v>
      </c>
    </row>
    <row r="25" spans="1:19" ht="20.100000000000001" customHeight="1" x14ac:dyDescent="0.2">
      <c r="A25" s="51" t="str">
        <f>CyP!A30</f>
        <v>1.3.1</v>
      </c>
      <c r="B25" s="339" t="str">
        <f t="shared" si="6"/>
        <v>Vigilancia y alumbrado de obra</v>
      </c>
      <c r="C25" s="340"/>
      <c r="D25" s="13">
        <f t="shared" si="7"/>
        <v>0</v>
      </c>
      <c r="E25" s="49"/>
      <c r="F25" s="105"/>
      <c r="G25" s="105"/>
      <c r="H25" s="105"/>
      <c r="I25" s="105"/>
      <c r="J25" s="105"/>
      <c r="K25" s="105"/>
      <c r="L25" s="105"/>
      <c r="M25" s="105"/>
      <c r="N25" s="105"/>
      <c r="O25" s="105"/>
      <c r="P25" s="105"/>
      <c r="Q25" s="105"/>
      <c r="R25" s="19"/>
      <c r="S25" s="18">
        <f t="shared" si="8"/>
        <v>0</v>
      </c>
    </row>
    <row r="26" spans="1:19" ht="20.100000000000001" customHeight="1" x14ac:dyDescent="0.2">
      <c r="A26" s="51" t="str">
        <f>CyP!A31</f>
        <v>1.3.2</v>
      </c>
      <c r="B26" s="339" t="str">
        <f t="shared" si="6"/>
        <v>Energia de obra. Agua para construcción</v>
      </c>
      <c r="C26" s="340"/>
      <c r="D26" s="13">
        <f t="shared" si="7"/>
        <v>0</v>
      </c>
      <c r="E26" s="49"/>
      <c r="F26" s="105"/>
      <c r="G26" s="105"/>
      <c r="H26" s="105"/>
      <c r="I26" s="105"/>
      <c r="J26" s="105"/>
      <c r="K26" s="105"/>
      <c r="L26" s="105"/>
      <c r="M26" s="105"/>
      <c r="N26" s="105"/>
      <c r="O26" s="105"/>
      <c r="P26" s="105"/>
      <c r="Q26" s="105"/>
      <c r="R26" s="19"/>
      <c r="S26" s="18">
        <f t="shared" si="8"/>
        <v>0</v>
      </c>
    </row>
    <row r="27" spans="1:19" ht="20.100000000000001" customHeight="1" x14ac:dyDescent="0.2">
      <c r="A27" s="51" t="str">
        <f>CyP!A32</f>
        <v>1.3.3</v>
      </c>
      <c r="B27" s="339" t="str">
        <f t="shared" si="6"/>
        <v>Medidas de Seguridad</v>
      </c>
      <c r="C27" s="340"/>
      <c r="D27" s="13">
        <f t="shared" si="7"/>
        <v>0</v>
      </c>
      <c r="E27" s="49"/>
      <c r="F27" s="105"/>
      <c r="G27" s="105"/>
      <c r="H27" s="105"/>
      <c r="I27" s="105"/>
      <c r="J27" s="105"/>
      <c r="K27" s="105"/>
      <c r="L27" s="105"/>
      <c r="M27" s="105"/>
      <c r="N27" s="105"/>
      <c r="O27" s="105"/>
      <c r="P27" s="105"/>
      <c r="Q27" s="105"/>
      <c r="R27" s="19"/>
      <c r="S27" s="18">
        <f t="shared" si="8"/>
        <v>0</v>
      </c>
    </row>
    <row r="28" spans="1:19" ht="20.100000000000001" customHeight="1" x14ac:dyDescent="0.2">
      <c r="A28" s="51" t="str">
        <f>CyP!A33</f>
        <v>1.4</v>
      </c>
      <c r="B28" s="339" t="str">
        <f t="shared" si="6"/>
        <v>Cumplimiento Plan de Gestión Ambiental y Social. Condiciones de Higiene y Seguridad</v>
      </c>
      <c r="C28" s="340"/>
      <c r="D28" s="13">
        <f t="shared" si="7"/>
        <v>0</v>
      </c>
      <c r="E28" s="49"/>
      <c r="F28" s="105"/>
      <c r="G28" s="105"/>
      <c r="H28" s="105"/>
      <c r="I28" s="105"/>
      <c r="J28" s="105"/>
      <c r="K28" s="105"/>
      <c r="L28" s="105"/>
      <c r="M28" s="105"/>
      <c r="N28" s="105"/>
      <c r="O28" s="105"/>
      <c r="P28" s="105"/>
      <c r="Q28" s="105"/>
      <c r="R28" s="19"/>
      <c r="S28" s="18">
        <f t="shared" si="8"/>
        <v>0</v>
      </c>
    </row>
    <row r="29" spans="1:19" ht="20.100000000000001" customHeight="1" x14ac:dyDescent="0.2">
      <c r="A29" s="51" t="str">
        <f>CyP!A34</f>
        <v>1.4.1</v>
      </c>
      <c r="B29" s="339" t="str">
        <f t="shared" si="6"/>
        <v>Plan de Manejo Ambiental</v>
      </c>
      <c r="C29" s="340"/>
      <c r="D29" s="13">
        <f t="shared" si="7"/>
        <v>0</v>
      </c>
      <c r="E29" s="49"/>
      <c r="F29" s="105"/>
      <c r="G29" s="105"/>
      <c r="H29" s="105"/>
      <c r="I29" s="105"/>
      <c r="J29" s="105"/>
      <c r="K29" s="105"/>
      <c r="L29" s="105"/>
      <c r="M29" s="105"/>
      <c r="N29" s="105"/>
      <c r="O29" s="105"/>
      <c r="P29" s="105"/>
      <c r="Q29" s="105"/>
      <c r="R29" s="19"/>
      <c r="S29" s="18">
        <f t="shared" si="8"/>
        <v>0</v>
      </c>
    </row>
    <row r="30" spans="1:19" ht="20.100000000000001" customHeight="1" x14ac:dyDescent="0.2">
      <c r="A30" s="51" t="str">
        <f>CyP!A35</f>
        <v>1.4.2</v>
      </c>
      <c r="B30" s="339" t="str">
        <f t="shared" si="6"/>
        <v>Permiso Ambiental</v>
      </c>
      <c r="C30" s="340"/>
      <c r="D30" s="13">
        <f t="shared" si="7"/>
        <v>0</v>
      </c>
      <c r="E30" s="49"/>
      <c r="F30" s="105"/>
      <c r="G30" s="105"/>
      <c r="H30" s="105"/>
      <c r="I30" s="105"/>
      <c r="J30" s="105"/>
      <c r="K30" s="105"/>
      <c r="L30" s="105"/>
      <c r="M30" s="105"/>
      <c r="N30" s="105"/>
      <c r="O30" s="105"/>
      <c r="P30" s="105"/>
      <c r="Q30" s="105"/>
      <c r="R30" s="19"/>
      <c r="S30" s="18">
        <f t="shared" si="8"/>
        <v>0</v>
      </c>
    </row>
    <row r="31" spans="1:19" ht="20.100000000000001" customHeight="1" x14ac:dyDescent="0.2">
      <c r="A31" s="51" t="str">
        <f>CyP!A36</f>
        <v>1.4.3</v>
      </c>
      <c r="B31" s="339" t="str">
        <f t="shared" si="6"/>
        <v>Seguimiento Pmas</v>
      </c>
      <c r="C31" s="340"/>
      <c r="D31" s="13">
        <f t="shared" si="7"/>
        <v>0</v>
      </c>
      <c r="E31" s="49"/>
      <c r="F31" s="105"/>
      <c r="G31" s="105"/>
      <c r="H31" s="105"/>
      <c r="I31" s="105"/>
      <c r="J31" s="105"/>
      <c r="K31" s="105"/>
      <c r="L31" s="105"/>
      <c r="M31" s="105"/>
      <c r="N31" s="105"/>
      <c r="O31" s="105"/>
      <c r="P31" s="105"/>
      <c r="Q31" s="105"/>
      <c r="R31" s="19"/>
      <c r="S31" s="18">
        <f t="shared" si="8"/>
        <v>0</v>
      </c>
    </row>
    <row r="32" spans="1:19" ht="20.100000000000001" customHeight="1" x14ac:dyDescent="0.2">
      <c r="A32" s="51">
        <f>CyP!A37</f>
        <v>2</v>
      </c>
      <c r="B32" s="339" t="str">
        <f t="shared" si="6"/>
        <v>MOVIMIENTO DE SUELOS</v>
      </c>
      <c r="C32" s="340"/>
      <c r="D32" s="13">
        <f t="shared" si="7"/>
        <v>0</v>
      </c>
      <c r="E32" s="49"/>
      <c r="F32" s="105"/>
      <c r="G32" s="105"/>
      <c r="H32" s="105"/>
      <c r="I32" s="105"/>
      <c r="J32" s="105"/>
      <c r="K32" s="105"/>
      <c r="L32" s="105"/>
      <c r="M32" s="105"/>
      <c r="N32" s="105"/>
      <c r="O32" s="105"/>
      <c r="P32" s="105"/>
      <c r="Q32" s="105"/>
      <c r="R32" s="19"/>
      <c r="S32" s="18">
        <f t="shared" si="8"/>
        <v>0</v>
      </c>
    </row>
    <row r="33" spans="1:19" ht="20.100000000000001" customHeight="1" x14ac:dyDescent="0.2">
      <c r="A33" s="51" t="str">
        <f>CyP!A38</f>
        <v>2.1</v>
      </c>
      <c r="B33" s="339" t="str">
        <f t="shared" si="6"/>
        <v>Terraplenamientos, Rellenos y Compactación</v>
      </c>
      <c r="C33" s="340"/>
      <c r="D33" s="13">
        <f t="shared" si="7"/>
        <v>0</v>
      </c>
      <c r="E33" s="49"/>
      <c r="F33" s="105"/>
      <c r="G33" s="105"/>
      <c r="H33" s="105"/>
      <c r="I33" s="105"/>
      <c r="J33" s="105"/>
      <c r="K33" s="105"/>
      <c r="L33" s="105"/>
      <c r="M33" s="105"/>
      <c r="N33" s="105"/>
      <c r="O33" s="105"/>
      <c r="P33" s="105"/>
      <c r="Q33" s="105"/>
      <c r="R33" s="19"/>
      <c r="S33" s="18">
        <f t="shared" si="8"/>
        <v>0</v>
      </c>
    </row>
    <row r="34" spans="1:19" ht="20.100000000000001" customHeight="1" x14ac:dyDescent="0.2">
      <c r="A34" s="51" t="str">
        <f>CyP!A39</f>
        <v>2.1.1</v>
      </c>
      <c r="B34" s="339" t="str">
        <f t="shared" si="6"/>
        <v>Relleno Bajo Contrapiso</v>
      </c>
      <c r="C34" s="340"/>
      <c r="D34" s="13">
        <f t="shared" si="7"/>
        <v>0</v>
      </c>
      <c r="E34" s="49"/>
      <c r="F34" s="105"/>
      <c r="G34" s="105"/>
      <c r="H34" s="105"/>
      <c r="I34" s="105"/>
      <c r="J34" s="105"/>
      <c r="K34" s="105"/>
      <c r="L34" s="105"/>
      <c r="M34" s="105"/>
      <c r="N34" s="105"/>
      <c r="O34" s="105"/>
      <c r="P34" s="105"/>
      <c r="Q34" s="105"/>
      <c r="R34" s="19"/>
      <c r="S34" s="18">
        <f t="shared" si="8"/>
        <v>0</v>
      </c>
    </row>
    <row r="35" spans="1:19" ht="20.100000000000001" customHeight="1" x14ac:dyDescent="0.2">
      <c r="A35" s="51" t="str">
        <f>CyP!A40</f>
        <v>2.1.2</v>
      </c>
      <c r="B35" s="339" t="str">
        <f t="shared" si="6"/>
        <v>Relleno de Zanjas y Conductos</v>
      </c>
      <c r="C35" s="340"/>
      <c r="D35" s="13">
        <f t="shared" si="7"/>
        <v>0</v>
      </c>
      <c r="E35" s="49"/>
      <c r="F35" s="105"/>
      <c r="G35" s="105"/>
      <c r="H35" s="105"/>
      <c r="I35" s="105"/>
      <c r="J35" s="105"/>
      <c r="K35" s="105"/>
      <c r="L35" s="105"/>
      <c r="M35" s="105"/>
      <c r="N35" s="105"/>
      <c r="O35" s="105"/>
      <c r="P35" s="105"/>
      <c r="Q35" s="105"/>
      <c r="R35" s="19"/>
      <c r="S35" s="18">
        <f t="shared" si="8"/>
        <v>0</v>
      </c>
    </row>
    <row r="36" spans="1:19" ht="20.100000000000001" customHeight="1" x14ac:dyDescent="0.2">
      <c r="A36" s="51" t="str">
        <f>CyP!A41</f>
        <v>2.1.3</v>
      </c>
      <c r="B36" s="339" t="str">
        <f t="shared" si="6"/>
        <v>Nivelación del Terreno</v>
      </c>
      <c r="C36" s="340"/>
      <c r="D36" s="13">
        <f t="shared" si="7"/>
        <v>0</v>
      </c>
      <c r="E36" s="49"/>
      <c r="F36" s="105"/>
      <c r="G36" s="105"/>
      <c r="H36" s="105"/>
      <c r="I36" s="105"/>
      <c r="J36" s="105"/>
      <c r="K36" s="105"/>
      <c r="L36" s="105"/>
      <c r="M36" s="105"/>
      <c r="N36" s="105"/>
      <c r="O36" s="105"/>
      <c r="P36" s="105"/>
      <c r="Q36" s="105"/>
      <c r="R36" s="19"/>
      <c r="S36" s="18">
        <f t="shared" si="8"/>
        <v>0</v>
      </c>
    </row>
    <row r="37" spans="1:19" ht="20.100000000000001" customHeight="1" x14ac:dyDescent="0.2">
      <c r="A37" s="51" t="str">
        <f>CyP!A42</f>
        <v>2.2</v>
      </c>
      <c r="B37" s="339" t="str">
        <f t="shared" si="6"/>
        <v>Excavacion para fundaciones</v>
      </c>
      <c r="C37" s="340"/>
      <c r="D37" s="13">
        <f t="shared" si="7"/>
        <v>0</v>
      </c>
      <c r="E37" s="49"/>
      <c r="F37" s="105"/>
      <c r="G37" s="105"/>
      <c r="H37" s="105"/>
      <c r="I37" s="105"/>
      <c r="J37" s="105"/>
      <c r="K37" s="105"/>
      <c r="L37" s="105"/>
      <c r="M37" s="105"/>
      <c r="N37" s="105"/>
      <c r="O37" s="105"/>
      <c r="P37" s="105"/>
      <c r="Q37" s="105"/>
      <c r="R37" s="19"/>
      <c r="S37" s="18">
        <f t="shared" si="8"/>
        <v>0</v>
      </c>
    </row>
    <row r="38" spans="1:19" ht="20.100000000000001" customHeight="1" x14ac:dyDescent="0.2">
      <c r="A38" s="51">
        <f>CyP!A43</f>
        <v>3</v>
      </c>
      <c r="B38" s="339" t="str">
        <f t="shared" si="6"/>
        <v>ESTRUCTURA RESISTENTE</v>
      </c>
      <c r="C38" s="340"/>
      <c r="D38" s="13">
        <f t="shared" si="7"/>
        <v>0</v>
      </c>
      <c r="E38" s="49"/>
      <c r="F38" s="105"/>
      <c r="G38" s="105"/>
      <c r="H38" s="105"/>
      <c r="I38" s="105"/>
      <c r="J38" s="105"/>
      <c r="K38" s="105"/>
      <c r="L38" s="105"/>
      <c r="M38" s="105"/>
      <c r="N38" s="105"/>
      <c r="O38" s="105"/>
      <c r="P38" s="105"/>
      <c r="Q38" s="105"/>
      <c r="R38" s="19"/>
      <c r="S38" s="18">
        <f t="shared" si="8"/>
        <v>0</v>
      </c>
    </row>
    <row r="39" spans="1:19" ht="20.100000000000001" customHeight="1" x14ac:dyDescent="0.2">
      <c r="A39" s="51" t="str">
        <f>CyP!A44</f>
        <v>3.1</v>
      </c>
      <c r="B39" s="339" t="str">
        <f t="shared" si="6"/>
        <v>Estructura de Hº Aº</v>
      </c>
      <c r="C39" s="340"/>
      <c r="D39" s="13">
        <f t="shared" si="7"/>
        <v>0</v>
      </c>
      <c r="E39" s="49"/>
      <c r="F39" s="105"/>
      <c r="G39" s="105"/>
      <c r="H39" s="105"/>
      <c r="I39" s="105"/>
      <c r="J39" s="105"/>
      <c r="K39" s="105"/>
      <c r="L39" s="105"/>
      <c r="M39" s="105"/>
      <c r="N39" s="105"/>
      <c r="O39" s="105"/>
      <c r="P39" s="105"/>
      <c r="Q39" s="105"/>
      <c r="R39" s="19"/>
      <c r="S39" s="18">
        <f t="shared" si="8"/>
        <v>0</v>
      </c>
    </row>
    <row r="40" spans="1:19" ht="20.100000000000001" customHeight="1" x14ac:dyDescent="0.2">
      <c r="A40" s="51" t="str">
        <f>CyP!A45</f>
        <v>3.1.1</v>
      </c>
      <c r="B40" s="339" t="str">
        <f t="shared" si="6"/>
        <v>Hormigones de limpieza y no resistentes</v>
      </c>
      <c r="C40" s="340"/>
      <c r="D40" s="13">
        <f t="shared" si="7"/>
        <v>0</v>
      </c>
      <c r="E40" s="49"/>
      <c r="F40" s="105"/>
      <c r="G40" s="105"/>
      <c r="H40" s="105"/>
      <c r="I40" s="105"/>
      <c r="J40" s="105"/>
      <c r="K40" s="105"/>
      <c r="L40" s="105"/>
      <c r="M40" s="105"/>
      <c r="N40" s="105"/>
      <c r="O40" s="105"/>
      <c r="P40" s="105"/>
      <c r="Q40" s="105"/>
      <c r="R40" s="19"/>
      <c r="S40" s="18">
        <f t="shared" si="8"/>
        <v>0</v>
      </c>
    </row>
    <row r="41" spans="1:19" ht="20.100000000000001" customHeight="1" x14ac:dyDescent="0.2">
      <c r="A41" s="51" t="str">
        <f>CyP!A46</f>
        <v>3.1.2</v>
      </c>
      <c r="B41" s="339" t="str">
        <f t="shared" si="6"/>
        <v xml:space="preserve">Hormigones para cimientos </v>
      </c>
      <c r="C41" s="340"/>
      <c r="D41" s="13">
        <f t="shared" si="7"/>
        <v>0</v>
      </c>
      <c r="E41" s="49"/>
      <c r="F41" s="105"/>
      <c r="G41" s="105"/>
      <c r="H41" s="105"/>
      <c r="I41" s="105"/>
      <c r="J41" s="105"/>
      <c r="K41" s="105"/>
      <c r="L41" s="105"/>
      <c r="M41" s="105"/>
      <c r="N41" s="105"/>
      <c r="O41" s="105"/>
      <c r="P41" s="105"/>
      <c r="Q41" s="105"/>
      <c r="R41" s="19"/>
      <c r="S41" s="18">
        <f t="shared" si="8"/>
        <v>0</v>
      </c>
    </row>
    <row r="42" spans="1:19" ht="20.100000000000001" customHeight="1" x14ac:dyDescent="0.2">
      <c r="A42" s="51" t="str">
        <f>CyP!A47</f>
        <v>3.1.3</v>
      </c>
      <c r="B42" s="339" t="str">
        <f t="shared" si="6"/>
        <v>Hormigones para sobrecimientos</v>
      </c>
      <c r="C42" s="340"/>
      <c r="D42" s="13">
        <f t="shared" si="7"/>
        <v>0</v>
      </c>
      <c r="E42" s="49"/>
      <c r="F42" s="105"/>
      <c r="G42" s="105"/>
      <c r="H42" s="105"/>
      <c r="I42" s="105"/>
      <c r="J42" s="105"/>
      <c r="K42" s="105"/>
      <c r="L42" s="105"/>
      <c r="M42" s="105"/>
      <c r="N42" s="105"/>
      <c r="O42" s="105"/>
      <c r="P42" s="105"/>
      <c r="Q42" s="105"/>
      <c r="R42" s="19"/>
      <c r="S42" s="18">
        <f t="shared" si="8"/>
        <v>0</v>
      </c>
    </row>
    <row r="43" spans="1:19" ht="20.100000000000001" customHeight="1" x14ac:dyDescent="0.2">
      <c r="A43" s="51" t="str">
        <f>CyP!A48</f>
        <v>3.1.4</v>
      </c>
      <c r="B43" s="339" t="str">
        <f t="shared" si="6"/>
        <v>Hormigones para plateas, zapatas, bases y vigas de fundación</v>
      </c>
      <c r="C43" s="340"/>
      <c r="D43" s="13">
        <f t="shared" si="7"/>
        <v>0</v>
      </c>
      <c r="E43" s="49"/>
      <c r="F43" s="105"/>
      <c r="G43" s="105"/>
      <c r="H43" s="105"/>
      <c r="I43" s="105"/>
      <c r="J43" s="105"/>
      <c r="K43" s="105"/>
      <c r="L43" s="105"/>
      <c r="M43" s="105"/>
      <c r="N43" s="105"/>
      <c r="O43" s="105"/>
      <c r="P43" s="105"/>
      <c r="Q43" s="105"/>
      <c r="R43" s="19"/>
      <c r="S43" s="18">
        <f t="shared" si="8"/>
        <v>0</v>
      </c>
    </row>
    <row r="44" spans="1:19" ht="20.100000000000001" customHeight="1" x14ac:dyDescent="0.2">
      <c r="A44" s="51" t="str">
        <f>CyP!A49</f>
        <v>3.1.5</v>
      </c>
      <c r="B44" s="339" t="str">
        <f t="shared" si="6"/>
        <v>Hormigones para vigas de arriostramiento</v>
      </c>
      <c r="C44" s="340"/>
      <c r="D44" s="13">
        <f t="shared" si="7"/>
        <v>0</v>
      </c>
      <c r="E44" s="49"/>
      <c r="F44" s="105"/>
      <c r="G44" s="105"/>
      <c r="H44" s="105"/>
      <c r="I44" s="105"/>
      <c r="J44" s="105"/>
      <c r="K44" s="105"/>
      <c r="L44" s="105"/>
      <c r="M44" s="105"/>
      <c r="N44" s="105"/>
      <c r="O44" s="105"/>
      <c r="P44" s="105"/>
      <c r="Q44" s="105"/>
      <c r="R44" s="19"/>
      <c r="S44" s="18">
        <f t="shared" si="8"/>
        <v>0</v>
      </c>
    </row>
    <row r="45" spans="1:19" ht="20.100000000000001" customHeight="1" x14ac:dyDescent="0.2">
      <c r="A45" s="51" t="str">
        <f>CyP!A50</f>
        <v>3.1.6</v>
      </c>
      <c r="B45" s="339" t="str">
        <f t="shared" ref="B45:B76" si="9">IFERROR(VLOOKUP(A45,Tabla_CyP,2,FALSE),"")</f>
        <v>Hormigones para columnas de carga</v>
      </c>
      <c r="C45" s="340"/>
      <c r="D45" s="13">
        <f t="shared" ref="D45:D76" si="10">IFERROR(VLOOKUP(A45,Tabla_CyP,9,FALSE),0)</f>
        <v>0</v>
      </c>
      <c r="E45" s="49"/>
      <c r="F45" s="105"/>
      <c r="G45" s="105"/>
      <c r="H45" s="105"/>
      <c r="I45" s="105"/>
      <c r="J45" s="105"/>
      <c r="K45" s="105"/>
      <c r="L45" s="105"/>
      <c r="M45" s="105"/>
      <c r="N45" s="105"/>
      <c r="O45" s="105"/>
      <c r="P45" s="105"/>
      <c r="Q45" s="105"/>
      <c r="R45" s="19"/>
      <c r="S45" s="18">
        <f t="shared" ref="S45:S76" si="11">SUM(F45:Q45)</f>
        <v>0</v>
      </c>
    </row>
    <row r="46" spans="1:19" ht="20.100000000000001" customHeight="1" x14ac:dyDescent="0.2">
      <c r="A46" s="51" t="str">
        <f>CyP!A51</f>
        <v>3.1.7</v>
      </c>
      <c r="B46" s="339" t="str">
        <f t="shared" si="9"/>
        <v>Hormigones para columnas de encadenado</v>
      </c>
      <c r="C46" s="340"/>
      <c r="D46" s="13">
        <f t="shared" si="10"/>
        <v>0</v>
      </c>
      <c r="E46" s="49"/>
      <c r="F46" s="105"/>
      <c r="G46" s="105"/>
      <c r="H46" s="105"/>
      <c r="I46" s="105"/>
      <c r="J46" s="105"/>
      <c r="K46" s="105"/>
      <c r="L46" s="105"/>
      <c r="M46" s="105"/>
      <c r="N46" s="105"/>
      <c r="O46" s="105"/>
      <c r="P46" s="105"/>
      <c r="Q46" s="105"/>
      <c r="R46" s="19"/>
      <c r="S46" s="18">
        <f t="shared" si="11"/>
        <v>0</v>
      </c>
    </row>
    <row r="47" spans="1:19" ht="20.100000000000001" customHeight="1" x14ac:dyDescent="0.2">
      <c r="A47" s="51" t="str">
        <f>CyP!A52</f>
        <v>3.1.8</v>
      </c>
      <c r="B47" s="339" t="str">
        <f t="shared" si="9"/>
        <v>Hormigones para vigas  de carga</v>
      </c>
      <c r="C47" s="340"/>
      <c r="D47" s="13">
        <f t="shared" si="10"/>
        <v>0</v>
      </c>
      <c r="E47" s="49"/>
      <c r="F47" s="105"/>
      <c r="G47" s="105"/>
      <c r="H47" s="105"/>
      <c r="I47" s="105"/>
      <c r="J47" s="105"/>
      <c r="K47" s="105"/>
      <c r="L47" s="105"/>
      <c r="M47" s="105"/>
      <c r="N47" s="105"/>
      <c r="O47" s="105"/>
      <c r="P47" s="105"/>
      <c r="Q47" s="105"/>
      <c r="R47" s="19"/>
      <c r="S47" s="18">
        <f t="shared" si="11"/>
        <v>0</v>
      </c>
    </row>
    <row r="48" spans="1:19" ht="20.100000000000001" customHeight="1" x14ac:dyDescent="0.2">
      <c r="A48" s="51" t="str">
        <f>CyP!A53</f>
        <v>3.1.9</v>
      </c>
      <c r="B48" s="339" t="str">
        <f t="shared" si="9"/>
        <v>Hormigones para vigas de encadenado</v>
      </c>
      <c r="C48" s="340"/>
      <c r="D48" s="13">
        <f t="shared" si="10"/>
        <v>0</v>
      </c>
      <c r="E48" s="49"/>
      <c r="F48" s="105"/>
      <c r="G48" s="105"/>
      <c r="H48" s="105"/>
      <c r="I48" s="105"/>
      <c r="J48" s="105"/>
      <c r="K48" s="105"/>
      <c r="L48" s="105"/>
      <c r="M48" s="105"/>
      <c r="N48" s="105"/>
      <c r="O48" s="105"/>
      <c r="P48" s="105"/>
      <c r="Q48" s="105"/>
      <c r="R48" s="19"/>
      <c r="S48" s="18">
        <f t="shared" si="11"/>
        <v>0</v>
      </c>
    </row>
    <row r="49" spans="1:19" ht="20.100000000000001" customHeight="1" x14ac:dyDescent="0.2">
      <c r="A49" s="51" t="str">
        <f>CyP!A54</f>
        <v>3.1.10</v>
      </c>
      <c r="B49" s="339" t="str">
        <f t="shared" si="9"/>
        <v>Hormigones para losas</v>
      </c>
      <c r="C49" s="340"/>
      <c r="D49" s="13">
        <f t="shared" si="10"/>
        <v>0</v>
      </c>
      <c r="E49" s="49"/>
      <c r="F49" s="105"/>
      <c r="G49" s="105"/>
      <c r="H49" s="105"/>
      <c r="I49" s="105"/>
      <c r="J49" s="105"/>
      <c r="K49" s="105"/>
      <c r="L49" s="105"/>
      <c r="M49" s="105"/>
      <c r="N49" s="105"/>
      <c r="O49" s="105"/>
      <c r="P49" s="105"/>
      <c r="Q49" s="105"/>
      <c r="R49" s="19"/>
      <c r="S49" s="18">
        <f t="shared" si="11"/>
        <v>0</v>
      </c>
    </row>
    <row r="50" spans="1:19" ht="20.100000000000001" customHeight="1" x14ac:dyDescent="0.2">
      <c r="A50" s="51" t="str">
        <f>CyP!A55</f>
        <v>3.2</v>
      </c>
      <c r="B50" s="339" t="str">
        <f t="shared" si="9"/>
        <v>Estructuras  metálicas</v>
      </c>
      <c r="C50" s="340"/>
      <c r="D50" s="13">
        <f t="shared" si="10"/>
        <v>0</v>
      </c>
      <c r="E50" s="49"/>
      <c r="F50" s="105"/>
      <c r="G50" s="105"/>
      <c r="H50" s="105"/>
      <c r="I50" s="105"/>
      <c r="J50" s="105"/>
      <c r="K50" s="105"/>
      <c r="L50" s="105"/>
      <c r="M50" s="105"/>
      <c r="N50" s="105"/>
      <c r="O50" s="105"/>
      <c r="P50" s="105"/>
      <c r="Q50" s="105"/>
      <c r="R50" s="19"/>
      <c r="S50" s="18">
        <f t="shared" si="11"/>
        <v>0</v>
      </c>
    </row>
    <row r="51" spans="1:19" ht="20.100000000000001" customHeight="1" x14ac:dyDescent="0.2">
      <c r="A51" s="51" t="str">
        <f>CyP!A56</f>
        <v>3.2.1</v>
      </c>
      <c r="B51" s="339" t="str">
        <f t="shared" si="9"/>
        <v>Vigas, correas, y cerramiento</v>
      </c>
      <c r="C51" s="340"/>
      <c r="D51" s="13">
        <f t="shared" si="10"/>
        <v>0</v>
      </c>
      <c r="E51" s="49"/>
      <c r="F51" s="105"/>
      <c r="G51" s="105"/>
      <c r="H51" s="105"/>
      <c r="I51" s="105"/>
      <c r="J51" s="105"/>
      <c r="K51" s="105"/>
      <c r="L51" s="105"/>
      <c r="M51" s="105"/>
      <c r="N51" s="105"/>
      <c r="O51" s="105"/>
      <c r="P51" s="105"/>
      <c r="Q51" s="105"/>
      <c r="R51" s="19"/>
      <c r="S51" s="18">
        <f t="shared" si="11"/>
        <v>0</v>
      </c>
    </row>
    <row r="52" spans="1:19" ht="20.100000000000001" customHeight="1" x14ac:dyDescent="0.2">
      <c r="A52" s="51" t="str">
        <f>CyP!A57</f>
        <v>3.2.2</v>
      </c>
      <c r="B52" s="339" t="str">
        <f t="shared" si="9"/>
        <v>Estructura metálica de Torre de Tanque</v>
      </c>
      <c r="C52" s="340"/>
      <c r="D52" s="13">
        <f t="shared" si="10"/>
        <v>0</v>
      </c>
      <c r="E52" s="49"/>
      <c r="F52" s="105"/>
      <c r="G52" s="105"/>
      <c r="H52" s="105"/>
      <c r="I52" s="105"/>
      <c r="J52" s="105"/>
      <c r="K52" s="105"/>
      <c r="L52" s="105"/>
      <c r="M52" s="105"/>
      <c r="N52" s="105"/>
      <c r="O52" s="105"/>
      <c r="P52" s="105"/>
      <c r="Q52" s="105"/>
      <c r="R52" s="19"/>
      <c r="S52" s="18">
        <f t="shared" si="11"/>
        <v>0</v>
      </c>
    </row>
    <row r="53" spans="1:19" ht="20.100000000000001" customHeight="1" x14ac:dyDescent="0.2">
      <c r="A53" s="51" t="str">
        <f>CyP!A58</f>
        <v>3.2.4</v>
      </c>
      <c r="B53" s="339" t="str">
        <f t="shared" si="9"/>
        <v>Pérgolas metálicas</v>
      </c>
      <c r="C53" s="340"/>
      <c r="D53" s="13">
        <f t="shared" si="10"/>
        <v>0</v>
      </c>
      <c r="E53" s="49"/>
      <c r="F53" s="105"/>
      <c r="G53" s="105"/>
      <c r="H53" s="105"/>
      <c r="I53" s="105"/>
      <c r="J53" s="105"/>
      <c r="K53" s="105"/>
      <c r="L53" s="105"/>
      <c r="M53" s="105"/>
      <c r="N53" s="105"/>
      <c r="O53" s="105"/>
      <c r="P53" s="105"/>
      <c r="Q53" s="105"/>
      <c r="R53" s="19"/>
      <c r="S53" s="18">
        <f t="shared" si="11"/>
        <v>0</v>
      </c>
    </row>
    <row r="54" spans="1:19" ht="20.100000000000001" customHeight="1" x14ac:dyDescent="0.2">
      <c r="A54" s="51">
        <f>CyP!A59</f>
        <v>4</v>
      </c>
      <c r="B54" s="339" t="str">
        <f t="shared" si="9"/>
        <v xml:space="preserve"> ALBAÑILERÍA</v>
      </c>
      <c r="C54" s="340"/>
      <c r="D54" s="13">
        <f t="shared" si="10"/>
        <v>0</v>
      </c>
      <c r="E54" s="49"/>
      <c r="F54" s="105"/>
      <c r="G54" s="105"/>
      <c r="H54" s="105"/>
      <c r="I54" s="105"/>
      <c r="J54" s="105"/>
      <c r="K54" s="105"/>
      <c r="L54" s="105"/>
      <c r="M54" s="105"/>
      <c r="N54" s="105"/>
      <c r="O54" s="105"/>
      <c r="P54" s="105"/>
      <c r="Q54" s="105"/>
      <c r="R54" s="19"/>
      <c r="S54" s="18">
        <f t="shared" si="11"/>
        <v>0</v>
      </c>
    </row>
    <row r="55" spans="1:19" ht="20.100000000000001" customHeight="1" x14ac:dyDescent="0.2">
      <c r="A55" s="51" t="str">
        <f>CyP!A60</f>
        <v>4.1</v>
      </c>
      <c r="B55" s="339" t="str">
        <f t="shared" si="9"/>
        <v>Muros</v>
      </c>
      <c r="C55" s="340"/>
      <c r="D55" s="13">
        <f t="shared" si="10"/>
        <v>0</v>
      </c>
      <c r="E55" s="49"/>
      <c r="F55" s="105"/>
      <c r="G55" s="105"/>
      <c r="H55" s="105"/>
      <c r="I55" s="105"/>
      <c r="J55" s="105"/>
      <c r="K55" s="105"/>
      <c r="L55" s="105"/>
      <c r="M55" s="105"/>
      <c r="N55" s="105"/>
      <c r="O55" s="105"/>
      <c r="P55" s="105"/>
      <c r="Q55" s="105"/>
      <c r="R55" s="19"/>
      <c r="S55" s="18">
        <f t="shared" si="11"/>
        <v>0</v>
      </c>
    </row>
    <row r="56" spans="1:19" ht="20.100000000000001" customHeight="1" x14ac:dyDescent="0.2">
      <c r="A56" s="51" t="str">
        <f>CyP!A61</f>
        <v>4.1.3</v>
      </c>
      <c r="B56" s="339" t="str">
        <f t="shared" si="9"/>
        <v>Mamposterías  de 0,20 m</v>
      </c>
      <c r="C56" s="340"/>
      <c r="D56" s="13">
        <f t="shared" si="10"/>
        <v>0</v>
      </c>
      <c r="E56" s="49"/>
      <c r="F56" s="105"/>
      <c r="G56" s="105"/>
      <c r="H56" s="105"/>
      <c r="I56" s="105"/>
      <c r="J56" s="105"/>
      <c r="K56" s="105"/>
      <c r="L56" s="105"/>
      <c r="M56" s="105"/>
      <c r="N56" s="105"/>
      <c r="O56" s="105"/>
      <c r="P56" s="105"/>
      <c r="Q56" s="105"/>
      <c r="R56" s="19"/>
      <c r="S56" s="18">
        <f t="shared" si="11"/>
        <v>0</v>
      </c>
    </row>
    <row r="57" spans="1:19" ht="20.100000000000001" customHeight="1" x14ac:dyDescent="0.2">
      <c r="A57" s="51" t="str">
        <f>CyP!A62</f>
        <v>4.2</v>
      </c>
      <c r="B57" s="339" t="str">
        <f t="shared" si="9"/>
        <v>Tabiques</v>
      </c>
      <c r="C57" s="340"/>
      <c r="D57" s="13">
        <f t="shared" si="10"/>
        <v>0</v>
      </c>
      <c r="E57" s="49"/>
      <c r="F57" s="105"/>
      <c r="G57" s="105"/>
      <c r="H57" s="105"/>
      <c r="I57" s="105"/>
      <c r="J57" s="105"/>
      <c r="K57" s="105"/>
      <c r="L57" s="105"/>
      <c r="M57" s="105"/>
      <c r="N57" s="105"/>
      <c r="O57" s="105"/>
      <c r="P57" s="105"/>
      <c r="Q57" s="105"/>
      <c r="R57" s="19"/>
      <c r="S57" s="18">
        <f t="shared" si="11"/>
        <v>0</v>
      </c>
    </row>
    <row r="58" spans="1:19" ht="20.100000000000001" customHeight="1" x14ac:dyDescent="0.2">
      <c r="A58" s="51" t="str">
        <f>CyP!A63</f>
        <v>4.2.2</v>
      </c>
      <c r="B58" s="339" t="str">
        <f t="shared" si="9"/>
        <v>De Hormigón Armado</v>
      </c>
      <c r="C58" s="340"/>
      <c r="D58" s="13">
        <f t="shared" si="10"/>
        <v>0</v>
      </c>
      <c r="E58" s="49"/>
      <c r="F58" s="105"/>
      <c r="G58" s="105"/>
      <c r="H58" s="105"/>
      <c r="I58" s="105"/>
      <c r="J58" s="105"/>
      <c r="K58" s="105"/>
      <c r="L58" s="105"/>
      <c r="M58" s="105"/>
      <c r="N58" s="105"/>
      <c r="O58" s="105"/>
      <c r="P58" s="105"/>
      <c r="Q58" s="105"/>
      <c r="R58" s="19"/>
      <c r="S58" s="18">
        <f t="shared" si="11"/>
        <v>0</v>
      </c>
    </row>
    <row r="59" spans="1:19" ht="20.100000000000001" customHeight="1" x14ac:dyDescent="0.2">
      <c r="A59" s="51" t="str">
        <f>CyP!A64</f>
        <v>4.4</v>
      </c>
      <c r="B59" s="339" t="str">
        <f t="shared" si="9"/>
        <v>Aislaciones</v>
      </c>
      <c r="C59" s="340"/>
      <c r="D59" s="13">
        <f t="shared" si="10"/>
        <v>0</v>
      </c>
      <c r="E59" s="49"/>
      <c r="F59" s="105"/>
      <c r="G59" s="105"/>
      <c r="H59" s="105"/>
      <c r="I59" s="105"/>
      <c r="J59" s="105"/>
      <c r="K59" s="105"/>
      <c r="L59" s="105"/>
      <c r="M59" s="105"/>
      <c r="N59" s="105"/>
      <c r="O59" s="105"/>
      <c r="P59" s="105"/>
      <c r="Q59" s="105"/>
      <c r="R59" s="19"/>
      <c r="S59" s="18">
        <f t="shared" si="11"/>
        <v>0</v>
      </c>
    </row>
    <row r="60" spans="1:19" ht="20.100000000000001" customHeight="1" x14ac:dyDescent="0.2">
      <c r="A60" s="51" t="str">
        <f>CyP!A65</f>
        <v>4.4.1</v>
      </c>
      <c r="B60" s="339" t="str">
        <f t="shared" si="9"/>
        <v>Capa Aisladora Horizontal y Vertical</v>
      </c>
      <c r="C60" s="340"/>
      <c r="D60" s="13">
        <f t="shared" si="10"/>
        <v>0</v>
      </c>
      <c r="E60" s="49"/>
      <c r="F60" s="105"/>
      <c r="G60" s="105"/>
      <c r="H60" s="105"/>
      <c r="I60" s="105"/>
      <c r="J60" s="105"/>
      <c r="K60" s="105"/>
      <c r="L60" s="105"/>
      <c r="M60" s="105"/>
      <c r="N60" s="105"/>
      <c r="O60" s="105"/>
      <c r="P60" s="105"/>
      <c r="Q60" s="105"/>
      <c r="R60" s="19"/>
      <c r="S60" s="18">
        <f t="shared" si="11"/>
        <v>0</v>
      </c>
    </row>
    <row r="61" spans="1:19" ht="20.100000000000001" customHeight="1" x14ac:dyDescent="0.2">
      <c r="A61" s="51" t="str">
        <f>CyP!A66</f>
        <v>4.5</v>
      </c>
      <c r="B61" s="339" t="str">
        <f t="shared" si="9"/>
        <v>Revoques</v>
      </c>
      <c r="C61" s="340"/>
      <c r="D61" s="13">
        <f t="shared" si="10"/>
        <v>0</v>
      </c>
      <c r="E61" s="49"/>
      <c r="F61" s="105"/>
      <c r="G61" s="105"/>
      <c r="H61" s="105"/>
      <c r="I61" s="105"/>
      <c r="J61" s="105"/>
      <c r="K61" s="105"/>
      <c r="L61" s="105"/>
      <c r="M61" s="105"/>
      <c r="N61" s="105"/>
      <c r="O61" s="105"/>
      <c r="P61" s="105"/>
      <c r="Q61" s="105"/>
      <c r="R61" s="19"/>
      <c r="S61" s="18">
        <f t="shared" si="11"/>
        <v>0</v>
      </c>
    </row>
    <row r="62" spans="1:19" ht="20.100000000000001" customHeight="1" x14ac:dyDescent="0.2">
      <c r="A62" s="51" t="str">
        <f>CyP!A67</f>
        <v>4.5.1</v>
      </c>
      <c r="B62" s="339" t="str">
        <f t="shared" si="9"/>
        <v>Jaharro a la cal  interior y exterior</v>
      </c>
      <c r="C62" s="340"/>
      <c r="D62" s="13">
        <f t="shared" si="10"/>
        <v>0</v>
      </c>
      <c r="E62" s="49"/>
      <c r="F62" s="105"/>
      <c r="G62" s="105"/>
      <c r="H62" s="105"/>
      <c r="I62" s="105"/>
      <c r="J62" s="105"/>
      <c r="K62" s="105"/>
      <c r="L62" s="105"/>
      <c r="M62" s="105"/>
      <c r="N62" s="105"/>
      <c r="O62" s="105"/>
      <c r="P62" s="105"/>
      <c r="Q62" s="105"/>
      <c r="R62" s="19"/>
      <c r="S62" s="18">
        <f t="shared" si="11"/>
        <v>0</v>
      </c>
    </row>
    <row r="63" spans="1:19" ht="20.100000000000001" customHeight="1" x14ac:dyDescent="0.2">
      <c r="A63" s="51" t="str">
        <f>CyP!A68</f>
        <v>4.5.2</v>
      </c>
      <c r="B63" s="339" t="str">
        <f t="shared" si="9"/>
        <v>Revoque  impermeable</v>
      </c>
      <c r="C63" s="340"/>
      <c r="D63" s="13">
        <f t="shared" si="10"/>
        <v>0</v>
      </c>
      <c r="E63" s="49"/>
      <c r="F63" s="105"/>
      <c r="G63" s="105"/>
      <c r="H63" s="105"/>
      <c r="I63" s="105"/>
      <c r="J63" s="105"/>
      <c r="K63" s="105"/>
      <c r="L63" s="105"/>
      <c r="M63" s="105"/>
      <c r="N63" s="105"/>
      <c r="O63" s="105"/>
      <c r="P63" s="105"/>
      <c r="Q63" s="105"/>
      <c r="R63" s="19"/>
      <c r="S63" s="18">
        <f t="shared" si="11"/>
        <v>0</v>
      </c>
    </row>
    <row r="64" spans="1:19" ht="20.100000000000001" customHeight="1" x14ac:dyDescent="0.2">
      <c r="A64" s="51" t="str">
        <f>CyP!A69</f>
        <v>4.5.3</v>
      </c>
      <c r="B64" s="339" t="str">
        <f t="shared" si="9"/>
        <v>Jaharro bajo revestimiento</v>
      </c>
      <c r="C64" s="340"/>
      <c r="D64" s="13">
        <f t="shared" si="10"/>
        <v>0</v>
      </c>
      <c r="E64" s="49"/>
      <c r="F64" s="105"/>
      <c r="G64" s="105"/>
      <c r="H64" s="105"/>
      <c r="I64" s="105"/>
      <c r="J64" s="105"/>
      <c r="K64" s="105"/>
      <c r="L64" s="105"/>
      <c r="M64" s="105"/>
      <c r="N64" s="105"/>
      <c r="O64" s="105"/>
      <c r="P64" s="105"/>
      <c r="Q64" s="105"/>
      <c r="R64" s="19"/>
      <c r="S64" s="18">
        <f t="shared" si="11"/>
        <v>0</v>
      </c>
    </row>
    <row r="65" spans="1:19" ht="20.100000000000001" customHeight="1" x14ac:dyDescent="0.2">
      <c r="A65" s="51" t="str">
        <f>CyP!A70</f>
        <v>4.5.4</v>
      </c>
      <c r="B65" s="339" t="str">
        <f t="shared" si="9"/>
        <v>Enlucidos</v>
      </c>
      <c r="C65" s="340"/>
      <c r="D65" s="13">
        <f t="shared" si="10"/>
        <v>0</v>
      </c>
      <c r="E65" s="49"/>
      <c r="F65" s="105"/>
      <c r="G65" s="105"/>
      <c r="H65" s="105"/>
      <c r="I65" s="105"/>
      <c r="J65" s="105"/>
      <c r="K65" s="105"/>
      <c r="L65" s="105"/>
      <c r="M65" s="105"/>
      <c r="N65" s="105"/>
      <c r="O65" s="105"/>
      <c r="P65" s="105"/>
      <c r="Q65" s="105"/>
      <c r="R65" s="19"/>
      <c r="S65" s="18">
        <f t="shared" si="11"/>
        <v>0</v>
      </c>
    </row>
    <row r="66" spans="1:19" ht="20.100000000000001" customHeight="1" x14ac:dyDescent="0.2">
      <c r="A66" s="51" t="str">
        <f>CyP!A71</f>
        <v>4.6</v>
      </c>
      <c r="B66" s="339" t="str">
        <f t="shared" si="9"/>
        <v>Contrapisos</v>
      </c>
      <c r="C66" s="340"/>
      <c r="D66" s="13">
        <f t="shared" si="10"/>
        <v>0</v>
      </c>
      <c r="E66" s="49"/>
      <c r="F66" s="105"/>
      <c r="G66" s="105"/>
      <c r="H66" s="105"/>
      <c r="I66" s="105"/>
      <c r="J66" s="105"/>
      <c r="K66" s="105"/>
      <c r="L66" s="105"/>
      <c r="M66" s="105"/>
      <c r="N66" s="105"/>
      <c r="O66" s="105"/>
      <c r="P66" s="105"/>
      <c r="Q66" s="105"/>
      <c r="R66" s="19"/>
      <c r="S66" s="18">
        <f t="shared" si="11"/>
        <v>0</v>
      </c>
    </row>
    <row r="67" spans="1:19" ht="20.100000000000001" customHeight="1" x14ac:dyDescent="0.2">
      <c r="A67" s="51" t="str">
        <f>CyP!A72</f>
        <v>4.6.2</v>
      </c>
      <c r="B67" s="339" t="str">
        <f t="shared" si="9"/>
        <v>De hormigón armado</v>
      </c>
      <c r="C67" s="340"/>
      <c r="D67" s="13">
        <f t="shared" si="10"/>
        <v>0</v>
      </c>
      <c r="E67" s="49"/>
      <c r="F67" s="105"/>
      <c r="G67" s="105"/>
      <c r="H67" s="105"/>
      <c r="I67" s="105"/>
      <c r="J67" s="105"/>
      <c r="K67" s="105"/>
      <c r="L67" s="105"/>
      <c r="M67" s="105"/>
      <c r="N67" s="105"/>
      <c r="O67" s="105"/>
      <c r="P67" s="105"/>
      <c r="Q67" s="105"/>
      <c r="R67" s="19"/>
      <c r="S67" s="18">
        <f t="shared" si="11"/>
        <v>0</v>
      </c>
    </row>
    <row r="68" spans="1:19" ht="20.100000000000001" customHeight="1" x14ac:dyDescent="0.2">
      <c r="A68" s="51" t="str">
        <f>CyP!A73</f>
        <v>4.7</v>
      </c>
      <c r="B68" s="339" t="str">
        <f t="shared" si="9"/>
        <v>Antepechos</v>
      </c>
      <c r="C68" s="340"/>
      <c r="D68" s="13">
        <f t="shared" si="10"/>
        <v>0</v>
      </c>
      <c r="E68" s="49"/>
      <c r="F68" s="105"/>
      <c r="G68" s="105"/>
      <c r="H68" s="105"/>
      <c r="I68" s="105"/>
      <c r="J68" s="105"/>
      <c r="K68" s="105"/>
      <c r="L68" s="105"/>
      <c r="M68" s="105"/>
      <c r="N68" s="105"/>
      <c r="O68" s="105"/>
      <c r="P68" s="105"/>
      <c r="Q68" s="105"/>
      <c r="R68" s="19"/>
      <c r="S68" s="18">
        <f t="shared" si="11"/>
        <v>0</v>
      </c>
    </row>
    <row r="69" spans="1:19" ht="20.100000000000001" customHeight="1" x14ac:dyDescent="0.2">
      <c r="A69" s="51" t="str">
        <f>CyP!A74</f>
        <v>4.7.1</v>
      </c>
      <c r="B69" s="339" t="str">
        <f t="shared" si="9"/>
        <v>De hormigón</v>
      </c>
      <c r="C69" s="340"/>
      <c r="D69" s="13">
        <f t="shared" si="10"/>
        <v>0</v>
      </c>
      <c r="E69" s="49"/>
      <c r="F69" s="105"/>
      <c r="G69" s="105"/>
      <c r="H69" s="105"/>
      <c r="I69" s="105"/>
      <c r="J69" s="105"/>
      <c r="K69" s="105"/>
      <c r="L69" s="105"/>
      <c r="M69" s="105"/>
      <c r="N69" s="105"/>
      <c r="O69" s="105"/>
      <c r="P69" s="105"/>
      <c r="Q69" s="105"/>
      <c r="R69" s="19"/>
      <c r="S69" s="18">
        <f t="shared" si="11"/>
        <v>0</v>
      </c>
    </row>
    <row r="70" spans="1:19" ht="20.100000000000001" customHeight="1" x14ac:dyDescent="0.2">
      <c r="A70" s="51">
        <f>CyP!A75</f>
        <v>5</v>
      </c>
      <c r="B70" s="339" t="str">
        <f t="shared" si="9"/>
        <v xml:space="preserve"> REVESTIMIENTOS</v>
      </c>
      <c r="C70" s="340"/>
      <c r="D70" s="13">
        <f t="shared" si="10"/>
        <v>0</v>
      </c>
      <c r="E70" s="49"/>
      <c r="F70" s="105"/>
      <c r="G70" s="105"/>
      <c r="H70" s="105"/>
      <c r="I70" s="105"/>
      <c r="J70" s="105"/>
      <c r="K70" s="105"/>
      <c r="L70" s="105"/>
      <c r="M70" s="105"/>
      <c r="N70" s="105"/>
      <c r="O70" s="105"/>
      <c r="P70" s="105"/>
      <c r="Q70" s="105"/>
      <c r="R70" s="19"/>
      <c r="S70" s="18">
        <f t="shared" si="11"/>
        <v>0</v>
      </c>
    </row>
    <row r="71" spans="1:19" ht="20.100000000000001" customHeight="1" x14ac:dyDescent="0.2">
      <c r="A71" s="51" t="str">
        <f>CyP!A76</f>
        <v>5.1</v>
      </c>
      <c r="B71" s="339" t="str">
        <f t="shared" si="9"/>
        <v>Cerámico</v>
      </c>
      <c r="C71" s="340"/>
      <c r="D71" s="13">
        <f t="shared" si="10"/>
        <v>0</v>
      </c>
      <c r="E71" s="49"/>
      <c r="F71" s="105"/>
      <c r="G71" s="105"/>
      <c r="H71" s="105"/>
      <c r="I71" s="105"/>
      <c r="J71" s="105"/>
      <c r="K71" s="105"/>
      <c r="L71" s="105"/>
      <c r="M71" s="105"/>
      <c r="N71" s="105"/>
      <c r="O71" s="105"/>
      <c r="P71" s="105"/>
      <c r="Q71" s="105"/>
      <c r="R71" s="19"/>
      <c r="S71" s="18">
        <f t="shared" si="11"/>
        <v>0</v>
      </c>
    </row>
    <row r="72" spans="1:19" ht="20.100000000000001" customHeight="1" x14ac:dyDescent="0.2">
      <c r="A72" s="51" t="str">
        <f>CyP!A77</f>
        <v>5.6</v>
      </c>
      <c r="B72" s="339" t="str">
        <f t="shared" si="9"/>
        <v>Acrílico con color incorporado</v>
      </c>
      <c r="C72" s="340"/>
      <c r="D72" s="13">
        <f t="shared" si="10"/>
        <v>0</v>
      </c>
      <c r="E72" s="49"/>
      <c r="F72" s="105"/>
      <c r="G72" s="105"/>
      <c r="H72" s="105"/>
      <c r="I72" s="105"/>
      <c r="J72" s="105"/>
      <c r="K72" s="105"/>
      <c r="L72" s="105"/>
      <c r="M72" s="105"/>
      <c r="N72" s="105"/>
      <c r="O72" s="105"/>
      <c r="P72" s="105"/>
      <c r="Q72" s="105"/>
      <c r="R72" s="19"/>
      <c r="S72" s="18">
        <f t="shared" si="11"/>
        <v>0</v>
      </c>
    </row>
    <row r="73" spans="1:19" ht="20.100000000000001" customHeight="1" x14ac:dyDescent="0.2">
      <c r="A73" s="51">
        <f>CyP!A78</f>
        <v>6</v>
      </c>
      <c r="B73" s="339" t="str">
        <f t="shared" si="9"/>
        <v xml:space="preserve"> PISOS Y ZÓCALOS</v>
      </c>
      <c r="C73" s="340"/>
      <c r="D73" s="13">
        <f t="shared" si="10"/>
        <v>0</v>
      </c>
      <c r="E73" s="49"/>
      <c r="F73" s="105"/>
      <c r="G73" s="105"/>
      <c r="H73" s="105"/>
      <c r="I73" s="105"/>
      <c r="J73" s="105"/>
      <c r="K73" s="105"/>
      <c r="L73" s="105"/>
      <c r="M73" s="105"/>
      <c r="N73" s="105"/>
      <c r="O73" s="105"/>
      <c r="P73" s="105"/>
      <c r="Q73" s="105"/>
      <c r="R73" s="19"/>
      <c r="S73" s="18">
        <f t="shared" si="11"/>
        <v>0</v>
      </c>
    </row>
    <row r="74" spans="1:19" ht="20.100000000000001" customHeight="1" x14ac:dyDescent="0.2">
      <c r="A74" s="51" t="str">
        <f>CyP!A79</f>
        <v>6.1</v>
      </c>
      <c r="B74" s="339" t="str">
        <f t="shared" si="9"/>
        <v>Pisos Interiores</v>
      </c>
      <c r="C74" s="340"/>
      <c r="D74" s="13">
        <f t="shared" si="10"/>
        <v>0</v>
      </c>
      <c r="E74" s="49"/>
      <c r="F74" s="105"/>
      <c r="G74" s="105"/>
      <c r="H74" s="105"/>
      <c r="I74" s="105"/>
      <c r="J74" s="105"/>
      <c r="K74" s="105"/>
      <c r="L74" s="105"/>
      <c r="M74" s="105"/>
      <c r="N74" s="105"/>
      <c r="O74" s="105"/>
      <c r="P74" s="105"/>
      <c r="Q74" s="105"/>
      <c r="R74" s="19"/>
      <c r="S74" s="18">
        <f t="shared" si="11"/>
        <v>0</v>
      </c>
    </row>
    <row r="75" spans="1:19" ht="20.100000000000001" customHeight="1" x14ac:dyDescent="0.2">
      <c r="A75" s="51" t="str">
        <f>CyP!A80</f>
        <v>6.1.1</v>
      </c>
      <c r="B75" s="339" t="str">
        <f t="shared" si="9"/>
        <v>De hormigón</v>
      </c>
      <c r="C75" s="340"/>
      <c r="D75" s="13">
        <f t="shared" si="10"/>
        <v>0</v>
      </c>
      <c r="E75" s="49"/>
      <c r="F75" s="105"/>
      <c r="G75" s="105"/>
      <c r="H75" s="105"/>
      <c r="I75" s="105"/>
      <c r="J75" s="105"/>
      <c r="K75" s="105"/>
      <c r="L75" s="105"/>
      <c r="M75" s="105"/>
      <c r="N75" s="105"/>
      <c r="O75" s="105"/>
      <c r="P75" s="105"/>
      <c r="Q75" s="105"/>
      <c r="R75" s="19"/>
      <c r="S75" s="18">
        <f t="shared" si="11"/>
        <v>0</v>
      </c>
    </row>
    <row r="76" spans="1:19" ht="20.100000000000001" customHeight="1" x14ac:dyDescent="0.2">
      <c r="A76" s="51" t="str">
        <f>CyP!A81</f>
        <v>6.1.2</v>
      </c>
      <c r="B76" s="339" t="str">
        <f t="shared" si="9"/>
        <v>Pisos de mosaico granítico (0,30 x 0,30)</v>
      </c>
      <c r="C76" s="340"/>
      <c r="D76" s="13">
        <f t="shared" si="10"/>
        <v>0</v>
      </c>
      <c r="E76" s="49"/>
      <c r="F76" s="105"/>
      <c r="G76" s="105"/>
      <c r="H76" s="105"/>
      <c r="I76" s="105"/>
      <c r="J76" s="105"/>
      <c r="K76" s="105"/>
      <c r="L76" s="105"/>
      <c r="M76" s="105"/>
      <c r="N76" s="105"/>
      <c r="O76" s="105"/>
      <c r="P76" s="105"/>
      <c r="Q76" s="105"/>
      <c r="R76" s="19"/>
      <c r="S76" s="18">
        <f t="shared" si="11"/>
        <v>0</v>
      </c>
    </row>
    <row r="77" spans="1:19" ht="20.100000000000001" customHeight="1" x14ac:dyDescent="0.2">
      <c r="A77" s="51" t="str">
        <f>CyP!A82</f>
        <v>6.1.7</v>
      </c>
      <c r="B77" s="339" t="str">
        <f t="shared" ref="B77:B211" si="12">IFERROR(VLOOKUP(A77,Tabla_CyP,2,FALSE),"")</f>
        <v>Zócalos graníticos (0,07x0,30)</v>
      </c>
      <c r="C77" s="340"/>
      <c r="D77" s="13">
        <f t="shared" ref="D77:D108" si="13">IFERROR(VLOOKUP(A77,Tabla_CyP,9,FALSE),0)</f>
        <v>0</v>
      </c>
      <c r="E77" s="49"/>
      <c r="F77" s="105"/>
      <c r="G77" s="105"/>
      <c r="H77" s="105"/>
      <c r="I77" s="105"/>
      <c r="J77" s="105"/>
      <c r="K77" s="105"/>
      <c r="L77" s="105"/>
      <c r="M77" s="105"/>
      <c r="N77" s="105"/>
      <c r="O77" s="105"/>
      <c r="P77" s="105"/>
      <c r="Q77" s="105"/>
      <c r="R77" s="19"/>
      <c r="S77" s="18">
        <f t="shared" ref="S77:S108" si="14">SUM(F77:Q77)</f>
        <v>0</v>
      </c>
    </row>
    <row r="78" spans="1:19" ht="20.100000000000001" customHeight="1" x14ac:dyDescent="0.2">
      <c r="A78" s="51" t="str">
        <f>CyP!A83</f>
        <v>6.1.10</v>
      </c>
      <c r="B78" s="339" t="str">
        <f t="shared" si="12"/>
        <v>Zócalos cementicio</v>
      </c>
      <c r="C78" s="340"/>
      <c r="D78" s="13">
        <f t="shared" si="13"/>
        <v>0</v>
      </c>
      <c r="E78" s="49"/>
      <c r="F78" s="105"/>
      <c r="G78" s="105"/>
      <c r="H78" s="105"/>
      <c r="I78" s="105"/>
      <c r="J78" s="105"/>
      <c r="K78" s="105"/>
      <c r="L78" s="105"/>
      <c r="M78" s="105"/>
      <c r="N78" s="105"/>
      <c r="O78" s="105"/>
      <c r="P78" s="105"/>
      <c r="Q78" s="105"/>
      <c r="R78" s="19"/>
      <c r="S78" s="18">
        <f t="shared" si="14"/>
        <v>0</v>
      </c>
    </row>
    <row r="79" spans="1:19" ht="20.100000000000001" customHeight="1" x14ac:dyDescent="0.2">
      <c r="A79" s="51" t="str">
        <f>CyP!A84</f>
        <v>6.1.12</v>
      </c>
      <c r="B79" s="339" t="str">
        <f t="shared" si="12"/>
        <v>Umbrales y solías</v>
      </c>
      <c r="C79" s="340"/>
      <c r="D79" s="13">
        <f t="shared" si="13"/>
        <v>0</v>
      </c>
      <c r="E79" s="49"/>
      <c r="F79" s="105"/>
      <c r="G79" s="105"/>
      <c r="H79" s="105"/>
      <c r="I79" s="105"/>
      <c r="J79" s="105"/>
      <c r="K79" s="105"/>
      <c r="L79" s="105"/>
      <c r="M79" s="105"/>
      <c r="N79" s="105"/>
      <c r="O79" s="105"/>
      <c r="P79" s="105"/>
      <c r="Q79" s="105"/>
      <c r="R79" s="19"/>
      <c r="S79" s="18">
        <f t="shared" si="14"/>
        <v>0</v>
      </c>
    </row>
    <row r="80" spans="1:19" ht="20.100000000000001" customHeight="1" x14ac:dyDescent="0.2">
      <c r="A80" s="51" t="str">
        <f>CyP!A85</f>
        <v>6.2</v>
      </c>
      <c r="B80" s="339" t="str">
        <f t="shared" si="12"/>
        <v>Pisos Exteriores</v>
      </c>
      <c r="C80" s="340"/>
      <c r="D80" s="13">
        <f t="shared" si="13"/>
        <v>0</v>
      </c>
      <c r="E80" s="49"/>
      <c r="F80" s="105"/>
      <c r="G80" s="105"/>
      <c r="H80" s="105"/>
      <c r="I80" s="105"/>
      <c r="J80" s="105"/>
      <c r="K80" s="105"/>
      <c r="L80" s="105"/>
      <c r="M80" s="105"/>
      <c r="N80" s="105"/>
      <c r="O80" s="105"/>
      <c r="P80" s="105"/>
      <c r="Q80" s="105"/>
      <c r="R80" s="19"/>
      <c r="S80" s="18">
        <f t="shared" si="14"/>
        <v>0</v>
      </c>
    </row>
    <row r="81" spans="1:19" ht="20.100000000000001" customHeight="1" x14ac:dyDescent="0.2">
      <c r="A81" s="51" t="str">
        <f>CyP!A86</f>
        <v>6.2.1</v>
      </c>
      <c r="B81" s="339" t="str">
        <f t="shared" si="12"/>
        <v>De hormigón armado fratasado</v>
      </c>
      <c r="C81" s="340"/>
      <c r="D81" s="13">
        <f t="shared" si="13"/>
        <v>0</v>
      </c>
      <c r="E81" s="49"/>
      <c r="F81" s="105"/>
      <c r="G81" s="105"/>
      <c r="H81" s="105"/>
      <c r="I81" s="105"/>
      <c r="J81" s="105"/>
      <c r="K81" s="105"/>
      <c r="L81" s="105"/>
      <c r="M81" s="105"/>
      <c r="N81" s="105"/>
      <c r="O81" s="105"/>
      <c r="P81" s="105"/>
      <c r="Q81" s="105"/>
      <c r="R81" s="19"/>
      <c r="S81" s="18">
        <f t="shared" si="14"/>
        <v>0</v>
      </c>
    </row>
    <row r="82" spans="1:19" ht="20.100000000000001" customHeight="1" x14ac:dyDescent="0.2">
      <c r="A82" s="51" t="str">
        <f>CyP!A87</f>
        <v>6.2.2</v>
      </c>
      <c r="B82" s="339" t="str">
        <f t="shared" si="12"/>
        <v>De hormigón fratazado</v>
      </c>
      <c r="C82" s="340"/>
      <c r="D82" s="13">
        <f t="shared" si="13"/>
        <v>0</v>
      </c>
      <c r="E82" s="49"/>
      <c r="F82" s="105"/>
      <c r="G82" s="105"/>
      <c r="H82" s="105"/>
      <c r="I82" s="105"/>
      <c r="J82" s="105"/>
      <c r="K82" s="105"/>
      <c r="L82" s="105"/>
      <c r="M82" s="105"/>
      <c r="N82" s="105"/>
      <c r="O82" s="105"/>
      <c r="P82" s="105"/>
      <c r="Q82" s="105"/>
      <c r="R82" s="19"/>
      <c r="S82" s="18">
        <f t="shared" si="14"/>
        <v>0</v>
      </c>
    </row>
    <row r="83" spans="1:19" ht="20.100000000000001" customHeight="1" x14ac:dyDescent="0.2">
      <c r="A83" s="51" t="str">
        <f>CyP!A88</f>
        <v>6.2.3</v>
      </c>
      <c r="B83" s="339" t="str">
        <f t="shared" si="12"/>
        <v>Piso consolidado de grancilla + fillet</v>
      </c>
      <c r="C83" s="340"/>
      <c r="D83" s="13">
        <f t="shared" si="13"/>
        <v>0</v>
      </c>
      <c r="E83" s="49"/>
      <c r="F83" s="105"/>
      <c r="G83" s="105"/>
      <c r="H83" s="105"/>
      <c r="I83" s="105"/>
      <c r="J83" s="105"/>
      <c r="K83" s="105"/>
      <c r="L83" s="105"/>
      <c r="M83" s="105"/>
      <c r="N83" s="105"/>
      <c r="O83" s="105"/>
      <c r="P83" s="105"/>
      <c r="Q83" s="105"/>
      <c r="R83" s="19"/>
      <c r="S83" s="18">
        <f t="shared" si="14"/>
        <v>0</v>
      </c>
    </row>
    <row r="84" spans="1:19" ht="20.100000000000001" customHeight="1" x14ac:dyDescent="0.2">
      <c r="A84" s="51" t="str">
        <f>CyP!A89</f>
        <v>6.2.9</v>
      </c>
      <c r="B84" s="339" t="str">
        <f t="shared" si="12"/>
        <v>Zocalo exterior rehundido</v>
      </c>
      <c r="C84" s="340"/>
      <c r="D84" s="13">
        <f t="shared" si="13"/>
        <v>0</v>
      </c>
      <c r="E84" s="49"/>
      <c r="F84" s="105"/>
      <c r="G84" s="105"/>
      <c r="H84" s="105"/>
      <c r="I84" s="105"/>
      <c r="J84" s="105"/>
      <c r="K84" s="105"/>
      <c r="L84" s="105"/>
      <c r="M84" s="105"/>
      <c r="N84" s="105"/>
      <c r="O84" s="105"/>
      <c r="P84" s="105"/>
      <c r="Q84" s="105"/>
      <c r="R84" s="19"/>
      <c r="S84" s="18">
        <f t="shared" si="14"/>
        <v>0</v>
      </c>
    </row>
    <row r="85" spans="1:19" ht="20.100000000000001" customHeight="1" x14ac:dyDescent="0.2">
      <c r="A85" s="51">
        <f>CyP!A90</f>
        <v>7</v>
      </c>
      <c r="B85" s="339" t="str">
        <f t="shared" si="12"/>
        <v xml:space="preserve"> MARMOLERÍA</v>
      </c>
      <c r="C85" s="340"/>
      <c r="D85" s="13">
        <f t="shared" si="13"/>
        <v>0</v>
      </c>
      <c r="E85" s="49"/>
      <c r="F85" s="105"/>
      <c r="G85" s="105"/>
      <c r="H85" s="105"/>
      <c r="I85" s="105"/>
      <c r="J85" s="105"/>
      <c r="K85" s="105"/>
      <c r="L85" s="105"/>
      <c r="M85" s="105"/>
      <c r="N85" s="105"/>
      <c r="O85" s="105"/>
      <c r="P85" s="105"/>
      <c r="Q85" s="105"/>
      <c r="R85" s="19"/>
      <c r="S85" s="18">
        <f t="shared" si="14"/>
        <v>0</v>
      </c>
    </row>
    <row r="86" spans="1:19" ht="20.100000000000001" customHeight="1" x14ac:dyDescent="0.2">
      <c r="A86" s="51" t="str">
        <f>CyP!A91</f>
        <v>7.1</v>
      </c>
      <c r="B86" s="339" t="str">
        <f t="shared" si="12"/>
        <v>Mesadas de granito natural</v>
      </c>
      <c r="C86" s="340"/>
      <c r="D86" s="13">
        <f t="shared" si="13"/>
        <v>0</v>
      </c>
      <c r="E86" s="49"/>
      <c r="F86" s="105"/>
      <c r="G86" s="105"/>
      <c r="H86" s="105"/>
      <c r="I86" s="105"/>
      <c r="J86" s="105"/>
      <c r="K86" s="105"/>
      <c r="L86" s="105"/>
      <c r="M86" s="105"/>
      <c r="N86" s="105"/>
      <c r="O86" s="105"/>
      <c r="P86" s="105"/>
      <c r="Q86" s="105"/>
      <c r="R86" s="19"/>
      <c r="S86" s="18">
        <f t="shared" si="14"/>
        <v>0</v>
      </c>
    </row>
    <row r="87" spans="1:19" ht="20.100000000000001" customHeight="1" x14ac:dyDescent="0.2">
      <c r="A87" s="51">
        <f>CyP!A92</f>
        <v>8</v>
      </c>
      <c r="B87" s="339" t="str">
        <f t="shared" si="12"/>
        <v xml:space="preserve"> CUBIERTAS Y TECHOS</v>
      </c>
      <c r="C87" s="340"/>
      <c r="D87" s="13">
        <f t="shared" si="13"/>
        <v>0</v>
      </c>
      <c r="E87" s="49"/>
      <c r="F87" s="105"/>
      <c r="G87" s="105"/>
      <c r="H87" s="105"/>
      <c r="I87" s="105"/>
      <c r="J87" s="105"/>
      <c r="K87" s="105"/>
      <c r="L87" s="105"/>
      <c r="M87" s="105"/>
      <c r="N87" s="105"/>
      <c r="O87" s="105"/>
      <c r="P87" s="105"/>
      <c r="Q87" s="105"/>
      <c r="R87" s="19"/>
      <c r="S87" s="18">
        <f t="shared" si="14"/>
        <v>0</v>
      </c>
    </row>
    <row r="88" spans="1:19" ht="20.100000000000001" customHeight="1" x14ac:dyDescent="0.2">
      <c r="A88" s="51" t="str">
        <f>CyP!A93</f>
        <v>8.1</v>
      </c>
      <c r="B88" s="339" t="str">
        <f t="shared" si="12"/>
        <v>Sobre losa de hormigón armado</v>
      </c>
      <c r="C88" s="340"/>
      <c r="D88" s="13">
        <f t="shared" si="13"/>
        <v>0</v>
      </c>
      <c r="E88" s="49"/>
      <c r="F88" s="105"/>
      <c r="G88" s="105"/>
      <c r="H88" s="105"/>
      <c r="I88" s="105"/>
      <c r="J88" s="105"/>
      <c r="K88" s="105"/>
      <c r="L88" s="105"/>
      <c r="M88" s="105"/>
      <c r="N88" s="105"/>
      <c r="O88" s="105"/>
      <c r="P88" s="105"/>
      <c r="Q88" s="105"/>
      <c r="R88" s="19"/>
      <c r="S88" s="18">
        <f t="shared" si="14"/>
        <v>0</v>
      </c>
    </row>
    <row r="89" spans="1:19" ht="20.100000000000001" customHeight="1" x14ac:dyDescent="0.2">
      <c r="A89" s="51" t="str">
        <f>CyP!A94</f>
        <v>8.2</v>
      </c>
      <c r="B89" s="339" t="str">
        <f t="shared" si="12"/>
        <v>Cubiertas metálicas (incluída aislaciones)</v>
      </c>
      <c r="C89" s="340"/>
      <c r="D89" s="13">
        <f t="shared" si="13"/>
        <v>0</v>
      </c>
      <c r="E89" s="49"/>
      <c r="F89" s="105"/>
      <c r="G89" s="105"/>
      <c r="H89" s="105"/>
      <c r="I89" s="105"/>
      <c r="J89" s="105"/>
      <c r="K89" s="105"/>
      <c r="L89" s="105"/>
      <c r="M89" s="105"/>
      <c r="N89" s="105"/>
      <c r="O89" s="105"/>
      <c r="P89" s="105"/>
      <c r="Q89" s="105"/>
      <c r="R89" s="19"/>
      <c r="S89" s="18">
        <f t="shared" si="14"/>
        <v>0</v>
      </c>
    </row>
    <row r="90" spans="1:19" ht="20.100000000000001" customHeight="1" x14ac:dyDescent="0.2">
      <c r="A90" s="51">
        <f>CyP!A95</f>
        <v>9</v>
      </c>
      <c r="B90" s="339" t="str">
        <f t="shared" si="12"/>
        <v xml:space="preserve"> CIELORRASOS</v>
      </c>
      <c r="C90" s="340"/>
      <c r="D90" s="13">
        <f t="shared" si="13"/>
        <v>0</v>
      </c>
      <c r="E90" s="49"/>
      <c r="F90" s="105"/>
      <c r="G90" s="105"/>
      <c r="H90" s="105"/>
      <c r="I90" s="105"/>
      <c r="J90" s="105"/>
      <c r="K90" s="105"/>
      <c r="L90" s="105"/>
      <c r="M90" s="105"/>
      <c r="N90" s="105"/>
      <c r="O90" s="105"/>
      <c r="P90" s="105"/>
      <c r="Q90" s="105"/>
      <c r="R90" s="19"/>
      <c r="S90" s="18">
        <f t="shared" si="14"/>
        <v>0</v>
      </c>
    </row>
    <row r="91" spans="1:19" ht="20.100000000000001" customHeight="1" x14ac:dyDescent="0.2">
      <c r="A91" s="51" t="str">
        <f>CyP!A96</f>
        <v>9.1</v>
      </c>
      <c r="B91" s="339" t="str">
        <f t="shared" si="12"/>
        <v>Aplicados</v>
      </c>
      <c r="C91" s="340"/>
      <c r="D91" s="13">
        <f t="shared" si="13"/>
        <v>0</v>
      </c>
      <c r="E91" s="49"/>
      <c r="F91" s="105"/>
      <c r="G91" s="105"/>
      <c r="H91" s="105"/>
      <c r="I91" s="105"/>
      <c r="J91" s="105"/>
      <c r="K91" s="105"/>
      <c r="L91" s="105"/>
      <c r="M91" s="105"/>
      <c r="N91" s="105"/>
      <c r="O91" s="105"/>
      <c r="P91" s="105"/>
      <c r="Q91" s="105"/>
      <c r="R91" s="19"/>
      <c r="S91" s="18">
        <f t="shared" si="14"/>
        <v>0</v>
      </c>
    </row>
    <row r="92" spans="1:19" ht="20.100000000000001" customHeight="1" x14ac:dyDescent="0.2">
      <c r="A92" s="51" t="str">
        <f>CyP!A97</f>
        <v>9.1.1</v>
      </c>
      <c r="B92" s="339" t="str">
        <f t="shared" si="12"/>
        <v>A la cal</v>
      </c>
      <c r="C92" s="340"/>
      <c r="D92" s="13">
        <f t="shared" si="13"/>
        <v>0</v>
      </c>
      <c r="E92" s="49"/>
      <c r="F92" s="105"/>
      <c r="G92" s="105"/>
      <c r="H92" s="105"/>
      <c r="I92" s="105"/>
      <c r="J92" s="105"/>
      <c r="K92" s="105"/>
      <c r="L92" s="105"/>
      <c r="M92" s="105"/>
      <c r="N92" s="105"/>
      <c r="O92" s="105"/>
      <c r="P92" s="105"/>
      <c r="Q92" s="105"/>
      <c r="R92" s="19"/>
      <c r="S92" s="18">
        <f t="shared" si="14"/>
        <v>0</v>
      </c>
    </row>
    <row r="93" spans="1:19" ht="20.100000000000001" customHeight="1" x14ac:dyDescent="0.2">
      <c r="A93" s="51" t="str">
        <f>CyP!A98</f>
        <v>9.1.2</v>
      </c>
      <c r="B93" s="339" t="str">
        <f t="shared" si="12"/>
        <v>Al yeso</v>
      </c>
      <c r="C93" s="340"/>
      <c r="D93" s="13">
        <f t="shared" si="13"/>
        <v>0</v>
      </c>
      <c r="E93" s="49"/>
      <c r="F93" s="105"/>
      <c r="G93" s="105"/>
      <c r="H93" s="105"/>
      <c r="I93" s="105"/>
      <c r="J93" s="105"/>
      <c r="K93" s="105"/>
      <c r="L93" s="105"/>
      <c r="M93" s="105"/>
      <c r="N93" s="105"/>
      <c r="O93" s="105"/>
      <c r="P93" s="105"/>
      <c r="Q93" s="105"/>
      <c r="R93" s="19"/>
      <c r="S93" s="18">
        <f t="shared" si="14"/>
        <v>0</v>
      </c>
    </row>
    <row r="94" spans="1:19" ht="20.100000000000001" customHeight="1" x14ac:dyDescent="0.2">
      <c r="A94" s="51">
        <f>CyP!A99</f>
        <v>10</v>
      </c>
      <c r="B94" s="339" t="str">
        <f t="shared" si="12"/>
        <v xml:space="preserve"> CARPINTERÍAS</v>
      </c>
      <c r="C94" s="340"/>
      <c r="D94" s="13">
        <f t="shared" si="13"/>
        <v>0</v>
      </c>
      <c r="E94" s="49"/>
      <c r="F94" s="105"/>
      <c r="G94" s="105"/>
      <c r="H94" s="105"/>
      <c r="I94" s="105"/>
      <c r="J94" s="105"/>
      <c r="K94" s="105"/>
      <c r="L94" s="105"/>
      <c r="M94" s="105"/>
      <c r="N94" s="105"/>
      <c r="O94" s="105"/>
      <c r="P94" s="105"/>
      <c r="Q94" s="105"/>
      <c r="R94" s="19"/>
      <c r="S94" s="18">
        <f t="shared" si="14"/>
        <v>0</v>
      </c>
    </row>
    <row r="95" spans="1:19" ht="20.100000000000001" customHeight="1" x14ac:dyDescent="0.2">
      <c r="A95" s="51" t="str">
        <f>CyP!A100</f>
        <v>10.1</v>
      </c>
      <c r="B95" s="339" t="str">
        <f t="shared" si="12"/>
        <v>Carpinteria metalica</v>
      </c>
      <c r="C95" s="340"/>
      <c r="D95" s="13">
        <f t="shared" si="13"/>
        <v>0</v>
      </c>
      <c r="E95" s="49"/>
      <c r="F95" s="105"/>
      <c r="G95" s="105"/>
      <c r="H95" s="105"/>
      <c r="I95" s="105"/>
      <c r="J95" s="105"/>
      <c r="K95" s="105"/>
      <c r="L95" s="105"/>
      <c r="M95" s="105"/>
      <c r="N95" s="105"/>
      <c r="O95" s="105"/>
      <c r="P95" s="105"/>
      <c r="Q95" s="105"/>
      <c r="R95" s="19"/>
      <c r="S95" s="18">
        <f t="shared" si="14"/>
        <v>0</v>
      </c>
    </row>
    <row r="96" spans="1:19" ht="20.100000000000001" customHeight="1" x14ac:dyDescent="0.2">
      <c r="A96" s="51" t="str">
        <f>CyP!A101</f>
        <v>10.1.1</v>
      </c>
      <c r="B96" s="339" t="str">
        <f t="shared" si="12"/>
        <v>Chapa Doblada y herrería</v>
      </c>
      <c r="C96" s="340"/>
      <c r="D96" s="13">
        <f t="shared" si="13"/>
        <v>0</v>
      </c>
      <c r="E96" s="49"/>
      <c r="F96" s="105"/>
      <c r="G96" s="105"/>
      <c r="H96" s="105"/>
      <c r="I96" s="105"/>
      <c r="J96" s="105"/>
      <c r="K96" s="105"/>
      <c r="L96" s="105"/>
      <c r="M96" s="105"/>
      <c r="N96" s="105"/>
      <c r="O96" s="105"/>
      <c r="P96" s="105"/>
      <c r="Q96" s="105"/>
      <c r="R96" s="19"/>
      <c r="S96" s="18">
        <f t="shared" si="14"/>
        <v>0</v>
      </c>
    </row>
    <row r="97" spans="1:19" ht="20.100000000000001" customHeight="1" x14ac:dyDescent="0.2">
      <c r="A97" s="51" t="str">
        <f>CyP!A102</f>
        <v>10.1.1.1</v>
      </c>
      <c r="B97" s="339" t="str">
        <f t="shared" si="12"/>
        <v>P1</v>
      </c>
      <c r="C97" s="340"/>
      <c r="D97" s="13">
        <f t="shared" si="13"/>
        <v>0</v>
      </c>
      <c r="E97" s="49"/>
      <c r="F97" s="105"/>
      <c r="G97" s="105"/>
      <c r="H97" s="105"/>
      <c r="I97" s="105"/>
      <c r="J97" s="105"/>
      <c r="K97" s="105"/>
      <c r="L97" s="105"/>
      <c r="M97" s="105"/>
      <c r="N97" s="105"/>
      <c r="O97" s="105"/>
      <c r="P97" s="105"/>
      <c r="Q97" s="105"/>
      <c r="R97" s="19"/>
      <c r="S97" s="18">
        <f t="shared" si="14"/>
        <v>0</v>
      </c>
    </row>
    <row r="98" spans="1:19" ht="20.100000000000001" customHeight="1" x14ac:dyDescent="0.2">
      <c r="A98" s="51" t="str">
        <f>CyP!A103</f>
        <v>10.1.1.2</v>
      </c>
      <c r="B98" s="339" t="str">
        <f t="shared" ref="B98:B161" si="15">IFERROR(VLOOKUP(A98,Tabla_CyP,2,FALSE),"")</f>
        <v>P2</v>
      </c>
      <c r="C98" s="340"/>
      <c r="D98" s="13">
        <f t="shared" si="13"/>
        <v>0</v>
      </c>
      <c r="E98" s="49"/>
      <c r="F98" s="105"/>
      <c r="G98" s="105"/>
      <c r="H98" s="105"/>
      <c r="I98" s="105"/>
      <c r="J98" s="105"/>
      <c r="K98" s="105"/>
      <c r="L98" s="105"/>
      <c r="M98" s="105"/>
      <c r="N98" s="105"/>
      <c r="O98" s="105"/>
      <c r="P98" s="105"/>
      <c r="Q98" s="105"/>
      <c r="R98" s="19"/>
      <c r="S98" s="18">
        <f t="shared" si="14"/>
        <v>0</v>
      </c>
    </row>
    <row r="99" spans="1:19" ht="20.100000000000001" customHeight="1" x14ac:dyDescent="0.2">
      <c r="A99" s="51" t="str">
        <f>CyP!A104</f>
        <v>10.1.1.3</v>
      </c>
      <c r="B99" s="339" t="str">
        <f t="shared" si="15"/>
        <v>P3</v>
      </c>
      <c r="C99" s="340"/>
      <c r="D99" s="13">
        <f t="shared" si="13"/>
        <v>0</v>
      </c>
      <c r="E99" s="49"/>
      <c r="F99" s="105"/>
      <c r="G99" s="105"/>
      <c r="H99" s="105"/>
      <c r="I99" s="105"/>
      <c r="J99" s="105"/>
      <c r="K99" s="105"/>
      <c r="L99" s="105"/>
      <c r="M99" s="105"/>
      <c r="N99" s="105"/>
      <c r="O99" s="105"/>
      <c r="P99" s="105"/>
      <c r="Q99" s="105"/>
      <c r="R99" s="19"/>
      <c r="S99" s="18">
        <f t="shared" si="14"/>
        <v>0</v>
      </c>
    </row>
    <row r="100" spans="1:19" ht="20.100000000000001" customHeight="1" x14ac:dyDescent="0.2">
      <c r="A100" s="51" t="str">
        <f>CyP!A105</f>
        <v>10.1.1.4</v>
      </c>
      <c r="B100" s="339" t="str">
        <f t="shared" si="15"/>
        <v>P4</v>
      </c>
      <c r="C100" s="340"/>
      <c r="D100" s="13">
        <f t="shared" si="13"/>
        <v>0</v>
      </c>
      <c r="E100" s="49"/>
      <c r="F100" s="105"/>
      <c r="G100" s="105"/>
      <c r="H100" s="105"/>
      <c r="I100" s="105"/>
      <c r="J100" s="105"/>
      <c r="K100" s="105"/>
      <c r="L100" s="105"/>
      <c r="M100" s="105"/>
      <c r="N100" s="105"/>
      <c r="O100" s="105"/>
      <c r="P100" s="105"/>
      <c r="Q100" s="105"/>
      <c r="R100" s="19"/>
      <c r="S100" s="18">
        <f t="shared" si="14"/>
        <v>0</v>
      </c>
    </row>
    <row r="101" spans="1:19" ht="20.100000000000001" customHeight="1" x14ac:dyDescent="0.2">
      <c r="A101" s="51" t="str">
        <f>CyP!A106</f>
        <v>10.1.1.5</v>
      </c>
      <c r="B101" s="339" t="str">
        <f t="shared" si="15"/>
        <v>P5</v>
      </c>
      <c r="C101" s="340"/>
      <c r="D101" s="13">
        <f t="shared" si="13"/>
        <v>0</v>
      </c>
      <c r="E101" s="49"/>
      <c r="F101" s="105"/>
      <c r="G101" s="105"/>
      <c r="H101" s="105"/>
      <c r="I101" s="105"/>
      <c r="J101" s="105"/>
      <c r="K101" s="105"/>
      <c r="L101" s="105"/>
      <c r="M101" s="105"/>
      <c r="N101" s="105"/>
      <c r="O101" s="105"/>
      <c r="P101" s="105"/>
      <c r="Q101" s="105"/>
      <c r="R101" s="19"/>
      <c r="S101" s="18">
        <f t="shared" si="14"/>
        <v>0</v>
      </c>
    </row>
    <row r="102" spans="1:19" ht="20.100000000000001" customHeight="1" x14ac:dyDescent="0.2">
      <c r="A102" s="51" t="str">
        <f>CyP!A107</f>
        <v>10.1.1.6</v>
      </c>
      <c r="B102" s="339" t="str">
        <f t="shared" si="15"/>
        <v>P6</v>
      </c>
      <c r="C102" s="340"/>
      <c r="D102" s="13">
        <f t="shared" si="13"/>
        <v>0</v>
      </c>
      <c r="E102" s="49"/>
      <c r="F102" s="105"/>
      <c r="G102" s="105"/>
      <c r="H102" s="105"/>
      <c r="I102" s="105"/>
      <c r="J102" s="105"/>
      <c r="K102" s="105"/>
      <c r="L102" s="105"/>
      <c r="M102" s="105"/>
      <c r="N102" s="105"/>
      <c r="O102" s="105"/>
      <c r="P102" s="105"/>
      <c r="Q102" s="105"/>
      <c r="R102" s="19"/>
      <c r="S102" s="18">
        <f t="shared" si="14"/>
        <v>0</v>
      </c>
    </row>
    <row r="103" spans="1:19" ht="20.100000000000001" customHeight="1" x14ac:dyDescent="0.2">
      <c r="A103" s="51" t="str">
        <f>CyP!A108</f>
        <v>10.1.1.7</v>
      </c>
      <c r="B103" s="339" t="str">
        <f t="shared" si="15"/>
        <v>P7</v>
      </c>
      <c r="C103" s="340"/>
      <c r="D103" s="13">
        <f t="shared" si="13"/>
        <v>0</v>
      </c>
      <c r="E103" s="49"/>
      <c r="F103" s="105"/>
      <c r="G103" s="105"/>
      <c r="H103" s="105"/>
      <c r="I103" s="105"/>
      <c r="J103" s="105"/>
      <c r="K103" s="105"/>
      <c r="L103" s="105"/>
      <c r="M103" s="105"/>
      <c r="N103" s="105"/>
      <c r="O103" s="105"/>
      <c r="P103" s="105"/>
      <c r="Q103" s="105"/>
      <c r="R103" s="19"/>
      <c r="S103" s="18">
        <f t="shared" si="14"/>
        <v>0</v>
      </c>
    </row>
    <row r="104" spans="1:19" ht="20.100000000000001" customHeight="1" x14ac:dyDescent="0.2">
      <c r="A104" s="51" t="str">
        <f>CyP!A109</f>
        <v>10.1.1.8</v>
      </c>
      <c r="B104" s="339" t="str">
        <f t="shared" si="15"/>
        <v>P8</v>
      </c>
      <c r="C104" s="340"/>
      <c r="D104" s="13">
        <f t="shared" si="13"/>
        <v>0</v>
      </c>
      <c r="E104" s="49"/>
      <c r="F104" s="105"/>
      <c r="G104" s="105"/>
      <c r="H104" s="105"/>
      <c r="I104" s="105"/>
      <c r="J104" s="105"/>
      <c r="K104" s="105"/>
      <c r="L104" s="105"/>
      <c r="M104" s="105"/>
      <c r="N104" s="105"/>
      <c r="O104" s="105"/>
      <c r="P104" s="105"/>
      <c r="Q104" s="105"/>
      <c r="R104" s="19"/>
      <c r="S104" s="18">
        <f t="shared" si="14"/>
        <v>0</v>
      </c>
    </row>
    <row r="105" spans="1:19" ht="20.100000000000001" customHeight="1" x14ac:dyDescent="0.2">
      <c r="A105" s="51" t="str">
        <f>CyP!A110</f>
        <v>10.1.1.9</v>
      </c>
      <c r="B105" s="339" t="str">
        <f t="shared" si="15"/>
        <v>P9</v>
      </c>
      <c r="C105" s="340"/>
      <c r="D105" s="13">
        <f t="shared" si="13"/>
        <v>0</v>
      </c>
      <c r="E105" s="49"/>
      <c r="F105" s="105"/>
      <c r="G105" s="105"/>
      <c r="H105" s="105"/>
      <c r="I105" s="105"/>
      <c r="J105" s="105"/>
      <c r="K105" s="105"/>
      <c r="L105" s="105"/>
      <c r="M105" s="105"/>
      <c r="N105" s="105"/>
      <c r="O105" s="105"/>
      <c r="P105" s="105"/>
      <c r="Q105" s="105"/>
      <c r="R105" s="19"/>
      <c r="S105" s="18">
        <f t="shared" si="14"/>
        <v>0</v>
      </c>
    </row>
    <row r="106" spans="1:19" ht="20.100000000000001" customHeight="1" x14ac:dyDescent="0.2">
      <c r="A106" s="51" t="str">
        <f>CyP!A111</f>
        <v>10.1.1.10</v>
      </c>
      <c r="B106" s="339" t="str">
        <f t="shared" si="15"/>
        <v>P10</v>
      </c>
      <c r="C106" s="340"/>
      <c r="D106" s="13">
        <f t="shared" si="13"/>
        <v>0</v>
      </c>
      <c r="E106" s="49"/>
      <c r="F106" s="105"/>
      <c r="G106" s="105"/>
      <c r="H106" s="105"/>
      <c r="I106" s="105"/>
      <c r="J106" s="105"/>
      <c r="K106" s="105"/>
      <c r="L106" s="105"/>
      <c r="M106" s="105"/>
      <c r="N106" s="105"/>
      <c r="O106" s="105"/>
      <c r="P106" s="105"/>
      <c r="Q106" s="105"/>
      <c r="R106" s="19"/>
      <c r="S106" s="18">
        <f t="shared" si="14"/>
        <v>0</v>
      </c>
    </row>
    <row r="107" spans="1:19" ht="20.100000000000001" customHeight="1" x14ac:dyDescent="0.2">
      <c r="A107" s="51" t="str">
        <f>CyP!A112</f>
        <v>10.1.1.11</v>
      </c>
      <c r="B107" s="339" t="str">
        <f t="shared" si="15"/>
        <v>P11</v>
      </c>
      <c r="C107" s="340"/>
      <c r="D107" s="13">
        <f t="shared" si="13"/>
        <v>0</v>
      </c>
      <c r="E107" s="49"/>
      <c r="F107" s="105"/>
      <c r="G107" s="105"/>
      <c r="H107" s="105"/>
      <c r="I107" s="105"/>
      <c r="J107" s="105"/>
      <c r="K107" s="105"/>
      <c r="L107" s="105"/>
      <c r="M107" s="105"/>
      <c r="N107" s="105"/>
      <c r="O107" s="105"/>
      <c r="P107" s="105"/>
      <c r="Q107" s="105"/>
      <c r="R107" s="19"/>
      <c r="S107" s="18">
        <f t="shared" si="14"/>
        <v>0</v>
      </c>
    </row>
    <row r="108" spans="1:19" ht="20.100000000000001" customHeight="1" x14ac:dyDescent="0.2">
      <c r="A108" s="51" t="str">
        <f>CyP!A113</f>
        <v>10.1.1.12</v>
      </c>
      <c r="B108" s="339" t="str">
        <f t="shared" si="15"/>
        <v>PL</v>
      </c>
      <c r="C108" s="340"/>
      <c r="D108" s="13">
        <f t="shared" si="13"/>
        <v>0</v>
      </c>
      <c r="E108" s="49"/>
      <c r="F108" s="105"/>
      <c r="G108" s="105"/>
      <c r="H108" s="105"/>
      <c r="I108" s="105"/>
      <c r="J108" s="105"/>
      <c r="K108" s="105"/>
      <c r="L108" s="105"/>
      <c r="M108" s="105"/>
      <c r="N108" s="105"/>
      <c r="O108" s="105"/>
      <c r="P108" s="105"/>
      <c r="Q108" s="105"/>
      <c r="R108" s="19"/>
      <c r="S108" s="18">
        <f t="shared" si="14"/>
        <v>0</v>
      </c>
    </row>
    <row r="109" spans="1:19" ht="20.100000000000001" customHeight="1" x14ac:dyDescent="0.2">
      <c r="A109" s="51" t="str">
        <f>CyP!A114</f>
        <v>10.1.1.13</v>
      </c>
      <c r="B109" s="339" t="str">
        <f t="shared" si="15"/>
        <v>PL1</v>
      </c>
      <c r="C109" s="340"/>
      <c r="D109" s="13">
        <f t="shared" ref="D109:D140" si="16">IFERROR(VLOOKUP(A109,Tabla_CyP,9,FALSE),0)</f>
        <v>0</v>
      </c>
      <c r="E109" s="49"/>
      <c r="F109" s="105"/>
      <c r="G109" s="105"/>
      <c r="H109" s="105"/>
      <c r="I109" s="105"/>
      <c r="J109" s="105"/>
      <c r="K109" s="105"/>
      <c r="L109" s="105"/>
      <c r="M109" s="105"/>
      <c r="N109" s="105"/>
      <c r="O109" s="105"/>
      <c r="P109" s="105"/>
      <c r="Q109" s="105"/>
      <c r="R109" s="19"/>
      <c r="S109" s="18">
        <f t="shared" ref="S109:S140" si="17">SUM(F109:Q109)</f>
        <v>0</v>
      </c>
    </row>
    <row r="110" spans="1:19" ht="20.100000000000001" customHeight="1" x14ac:dyDescent="0.2">
      <c r="A110" s="51" t="str">
        <f>CyP!A115</f>
        <v>10.1.1.14</v>
      </c>
      <c r="B110" s="339" t="str">
        <f t="shared" si="15"/>
        <v>V2</v>
      </c>
      <c r="C110" s="340"/>
      <c r="D110" s="13">
        <f t="shared" si="16"/>
        <v>0</v>
      </c>
      <c r="E110" s="49"/>
      <c r="F110" s="105"/>
      <c r="G110" s="105"/>
      <c r="H110" s="105"/>
      <c r="I110" s="105"/>
      <c r="J110" s="105"/>
      <c r="K110" s="105"/>
      <c r="L110" s="105"/>
      <c r="M110" s="105"/>
      <c r="N110" s="105"/>
      <c r="O110" s="105"/>
      <c r="P110" s="105"/>
      <c r="Q110" s="105"/>
      <c r="R110" s="19"/>
      <c r="S110" s="18">
        <f t="shared" si="17"/>
        <v>0</v>
      </c>
    </row>
    <row r="111" spans="1:19" ht="20.100000000000001" customHeight="1" x14ac:dyDescent="0.2">
      <c r="A111" s="51" t="str">
        <f>CyP!A116</f>
        <v>10.1.1.15</v>
      </c>
      <c r="B111" s="339" t="str">
        <f t="shared" si="15"/>
        <v>V3</v>
      </c>
      <c r="C111" s="340"/>
      <c r="D111" s="13">
        <f t="shared" si="16"/>
        <v>0</v>
      </c>
      <c r="E111" s="49"/>
      <c r="F111" s="105"/>
      <c r="G111" s="105"/>
      <c r="H111" s="105"/>
      <c r="I111" s="105"/>
      <c r="J111" s="105"/>
      <c r="K111" s="105"/>
      <c r="L111" s="105"/>
      <c r="M111" s="105"/>
      <c r="N111" s="105"/>
      <c r="O111" s="105"/>
      <c r="P111" s="105"/>
      <c r="Q111" s="105"/>
      <c r="R111" s="19"/>
      <c r="S111" s="18">
        <f t="shared" si="17"/>
        <v>0</v>
      </c>
    </row>
    <row r="112" spans="1:19" ht="20.100000000000001" customHeight="1" x14ac:dyDescent="0.2">
      <c r="A112" s="51" t="str">
        <f>CyP!A117</f>
        <v>10.1.1.16</v>
      </c>
      <c r="B112" s="339" t="str">
        <f t="shared" si="15"/>
        <v>V4</v>
      </c>
      <c r="C112" s="340"/>
      <c r="D112" s="13">
        <f t="shared" si="16"/>
        <v>0</v>
      </c>
      <c r="E112" s="49"/>
      <c r="F112" s="105"/>
      <c r="G112" s="105"/>
      <c r="H112" s="105"/>
      <c r="I112" s="105"/>
      <c r="J112" s="105"/>
      <c r="K112" s="105"/>
      <c r="L112" s="105"/>
      <c r="M112" s="105"/>
      <c r="N112" s="105"/>
      <c r="O112" s="105"/>
      <c r="P112" s="105"/>
      <c r="Q112" s="105"/>
      <c r="R112" s="19"/>
      <c r="S112" s="18">
        <f t="shared" si="17"/>
        <v>0</v>
      </c>
    </row>
    <row r="113" spans="1:19" ht="20.100000000000001" customHeight="1" x14ac:dyDescent="0.2">
      <c r="A113" s="51" t="str">
        <f>CyP!A118</f>
        <v>10.1.1.17</v>
      </c>
      <c r="B113" s="339" t="str">
        <f t="shared" si="15"/>
        <v>V5</v>
      </c>
      <c r="C113" s="340"/>
      <c r="D113" s="13">
        <f t="shared" si="16"/>
        <v>0</v>
      </c>
      <c r="E113" s="49"/>
      <c r="F113" s="105"/>
      <c r="G113" s="105"/>
      <c r="H113" s="105"/>
      <c r="I113" s="105"/>
      <c r="J113" s="105"/>
      <c r="K113" s="105"/>
      <c r="L113" s="105"/>
      <c r="M113" s="105"/>
      <c r="N113" s="105"/>
      <c r="O113" s="105"/>
      <c r="P113" s="105"/>
      <c r="Q113" s="105"/>
      <c r="R113" s="19"/>
      <c r="S113" s="18">
        <f t="shared" si="17"/>
        <v>0</v>
      </c>
    </row>
    <row r="114" spans="1:19" ht="20.100000000000001" customHeight="1" x14ac:dyDescent="0.2">
      <c r="A114" s="51" t="str">
        <f>CyP!A119</f>
        <v>10.1.1.18</v>
      </c>
      <c r="B114" s="339" t="str">
        <f t="shared" si="15"/>
        <v>PT1</v>
      </c>
      <c r="C114" s="340"/>
      <c r="D114" s="13">
        <f t="shared" si="16"/>
        <v>0</v>
      </c>
      <c r="E114" s="49"/>
      <c r="F114" s="105"/>
      <c r="G114" s="105"/>
      <c r="H114" s="105"/>
      <c r="I114" s="105"/>
      <c r="J114" s="105"/>
      <c r="K114" s="105"/>
      <c r="L114" s="105"/>
      <c r="M114" s="105"/>
      <c r="N114" s="105"/>
      <c r="O114" s="105"/>
      <c r="P114" s="105"/>
      <c r="Q114" s="105"/>
      <c r="R114" s="19"/>
      <c r="S114" s="18">
        <f t="shared" si="17"/>
        <v>0</v>
      </c>
    </row>
    <row r="115" spans="1:19" ht="20.100000000000001" customHeight="1" x14ac:dyDescent="0.2">
      <c r="A115" s="51" t="str">
        <f>CyP!A120</f>
        <v>10.1.1.19</v>
      </c>
      <c r="B115" s="339" t="str">
        <f t="shared" si="15"/>
        <v>PT2</v>
      </c>
      <c r="C115" s="340"/>
      <c r="D115" s="13">
        <f t="shared" si="16"/>
        <v>0</v>
      </c>
      <c r="E115" s="49"/>
      <c r="F115" s="105"/>
      <c r="G115" s="105"/>
      <c r="H115" s="105"/>
      <c r="I115" s="105"/>
      <c r="J115" s="105"/>
      <c r="K115" s="105"/>
      <c r="L115" s="105"/>
      <c r="M115" s="105"/>
      <c r="N115" s="105"/>
      <c r="O115" s="105"/>
      <c r="P115" s="105"/>
      <c r="Q115" s="105"/>
      <c r="R115" s="19"/>
      <c r="S115" s="18">
        <f t="shared" si="17"/>
        <v>0</v>
      </c>
    </row>
    <row r="116" spans="1:19" ht="20.100000000000001" customHeight="1" x14ac:dyDescent="0.2">
      <c r="A116" s="51" t="str">
        <f>CyP!A121</f>
        <v>10.1.3</v>
      </c>
      <c r="B116" s="339" t="str">
        <f t="shared" si="15"/>
        <v>Chapa artística microperforada</v>
      </c>
      <c r="C116" s="340"/>
      <c r="D116" s="13">
        <f t="shared" si="16"/>
        <v>0</v>
      </c>
      <c r="E116" s="49"/>
      <c r="F116" s="105"/>
      <c r="G116" s="105"/>
      <c r="H116" s="105"/>
      <c r="I116" s="105"/>
      <c r="J116" s="105"/>
      <c r="K116" s="105"/>
      <c r="L116" s="105"/>
      <c r="M116" s="105"/>
      <c r="N116" s="105"/>
      <c r="O116" s="105"/>
      <c r="P116" s="105"/>
      <c r="Q116" s="105"/>
      <c r="R116" s="19"/>
      <c r="S116" s="18">
        <f t="shared" si="17"/>
        <v>0</v>
      </c>
    </row>
    <row r="117" spans="1:19" ht="20.100000000000001" customHeight="1" x14ac:dyDescent="0.2">
      <c r="A117" s="51" t="str">
        <f>CyP!A122</f>
        <v>10.1.5</v>
      </c>
      <c r="B117" s="339" t="str">
        <f t="shared" si="15"/>
        <v>Malla de seguridad</v>
      </c>
      <c r="C117" s="340"/>
      <c r="D117" s="13">
        <f t="shared" si="16"/>
        <v>0</v>
      </c>
      <c r="E117" s="49"/>
      <c r="F117" s="105"/>
      <c r="G117" s="105"/>
      <c r="H117" s="105"/>
      <c r="I117" s="105"/>
      <c r="J117" s="105"/>
      <c r="K117" s="105"/>
      <c r="L117" s="105"/>
      <c r="M117" s="105"/>
      <c r="N117" s="105"/>
      <c r="O117" s="105"/>
      <c r="P117" s="105"/>
      <c r="Q117" s="105"/>
      <c r="R117" s="19"/>
      <c r="S117" s="18">
        <f t="shared" si="17"/>
        <v>0</v>
      </c>
    </row>
    <row r="118" spans="1:19" ht="20.100000000000001" customHeight="1" x14ac:dyDescent="0.2">
      <c r="A118" s="51" t="str">
        <f>CyP!A123</f>
        <v>10.2</v>
      </c>
      <c r="B118" s="339" t="str">
        <f t="shared" si="15"/>
        <v>Carpintería de Aluminio</v>
      </c>
      <c r="C118" s="340"/>
      <c r="D118" s="13">
        <f t="shared" si="16"/>
        <v>0</v>
      </c>
      <c r="E118" s="49"/>
      <c r="F118" s="105"/>
      <c r="G118" s="105"/>
      <c r="H118" s="105"/>
      <c r="I118" s="105"/>
      <c r="J118" s="105"/>
      <c r="K118" s="105"/>
      <c r="L118" s="105"/>
      <c r="M118" s="105"/>
      <c r="N118" s="105"/>
      <c r="O118" s="105"/>
      <c r="P118" s="105"/>
      <c r="Q118" s="105"/>
      <c r="R118" s="19"/>
      <c r="S118" s="18">
        <f t="shared" si="17"/>
        <v>0</v>
      </c>
    </row>
    <row r="119" spans="1:19" ht="20.100000000000001" customHeight="1" x14ac:dyDescent="0.2">
      <c r="A119" s="51" t="str">
        <f>CyP!A124</f>
        <v>10.2.1</v>
      </c>
      <c r="B119" s="339" t="str">
        <f t="shared" si="15"/>
        <v>V1</v>
      </c>
      <c r="C119" s="340"/>
      <c r="D119" s="13">
        <f t="shared" si="16"/>
        <v>0</v>
      </c>
      <c r="E119" s="49"/>
      <c r="F119" s="105"/>
      <c r="G119" s="105"/>
      <c r="H119" s="105"/>
      <c r="I119" s="105"/>
      <c r="J119" s="105"/>
      <c r="K119" s="105"/>
      <c r="L119" s="105"/>
      <c r="M119" s="105"/>
      <c r="N119" s="105"/>
      <c r="O119" s="105"/>
      <c r="P119" s="105"/>
      <c r="Q119" s="105"/>
      <c r="R119" s="19"/>
      <c r="S119" s="18">
        <f t="shared" si="17"/>
        <v>0</v>
      </c>
    </row>
    <row r="120" spans="1:19" ht="20.100000000000001" customHeight="1" x14ac:dyDescent="0.2">
      <c r="A120" s="51" t="str">
        <f>CyP!A125</f>
        <v>10.4</v>
      </c>
      <c r="B120" s="339" t="str">
        <f t="shared" si="15"/>
        <v>Muebles fijos</v>
      </c>
      <c r="C120" s="340"/>
      <c r="D120" s="13">
        <f t="shared" si="16"/>
        <v>0</v>
      </c>
      <c r="E120" s="49"/>
      <c r="F120" s="105"/>
      <c r="G120" s="105"/>
      <c r="H120" s="105"/>
      <c r="I120" s="105"/>
      <c r="J120" s="105"/>
      <c r="K120" s="105"/>
      <c r="L120" s="105"/>
      <c r="M120" s="105"/>
      <c r="N120" s="105"/>
      <c r="O120" s="105"/>
      <c r="P120" s="105"/>
      <c r="Q120" s="105"/>
      <c r="R120" s="19"/>
      <c r="S120" s="18">
        <f t="shared" si="17"/>
        <v>0</v>
      </c>
    </row>
    <row r="121" spans="1:19" ht="20.100000000000001" customHeight="1" x14ac:dyDescent="0.2">
      <c r="A121" s="51">
        <f>CyP!A126</f>
        <v>11</v>
      </c>
      <c r="B121" s="339" t="str">
        <f t="shared" si="15"/>
        <v xml:space="preserve"> INSTALACIÓN ELÉCTRICA</v>
      </c>
      <c r="C121" s="340"/>
      <c r="D121" s="13">
        <f t="shared" si="16"/>
        <v>0</v>
      </c>
      <c r="E121" s="49"/>
      <c r="F121" s="105"/>
      <c r="G121" s="105"/>
      <c r="H121" s="105"/>
      <c r="I121" s="105"/>
      <c r="J121" s="105"/>
      <c r="K121" s="105"/>
      <c r="L121" s="105"/>
      <c r="M121" s="105"/>
      <c r="N121" s="105"/>
      <c r="O121" s="105"/>
      <c r="P121" s="105"/>
      <c r="Q121" s="105"/>
      <c r="R121" s="19"/>
      <c r="S121" s="18">
        <f t="shared" si="17"/>
        <v>0</v>
      </c>
    </row>
    <row r="122" spans="1:19" ht="20.100000000000001" customHeight="1" x14ac:dyDescent="0.2">
      <c r="A122" s="51" t="str">
        <f>CyP!A127</f>
        <v>11.2</v>
      </c>
      <c r="B122" s="339" t="str">
        <f t="shared" si="15"/>
        <v>Media tensión</v>
      </c>
      <c r="C122" s="340"/>
      <c r="D122" s="13">
        <f t="shared" si="16"/>
        <v>0</v>
      </c>
      <c r="E122" s="49"/>
      <c r="F122" s="105"/>
      <c r="G122" s="105"/>
      <c r="H122" s="105"/>
      <c r="I122" s="105"/>
      <c r="J122" s="105"/>
      <c r="K122" s="105"/>
      <c r="L122" s="105"/>
      <c r="M122" s="105"/>
      <c r="N122" s="105"/>
      <c r="O122" s="105"/>
      <c r="P122" s="105"/>
      <c r="Q122" s="105"/>
      <c r="R122" s="19"/>
      <c r="S122" s="18">
        <f t="shared" si="17"/>
        <v>0</v>
      </c>
    </row>
    <row r="123" spans="1:19" ht="20.100000000000001" customHeight="1" x14ac:dyDescent="0.2">
      <c r="A123" s="51" t="str">
        <f>CyP!A128</f>
        <v>11.2.1</v>
      </c>
      <c r="B123" s="339" t="str">
        <f t="shared" si="15"/>
        <v>Llave 1 pto. Jeluz</v>
      </c>
      <c r="C123" s="340"/>
      <c r="D123" s="13">
        <f t="shared" si="16"/>
        <v>0</v>
      </c>
      <c r="E123" s="49"/>
      <c r="F123" s="105"/>
      <c r="G123" s="105"/>
      <c r="H123" s="105"/>
      <c r="I123" s="105"/>
      <c r="J123" s="105"/>
      <c r="K123" s="105"/>
      <c r="L123" s="105"/>
      <c r="M123" s="105"/>
      <c r="N123" s="105"/>
      <c r="O123" s="105"/>
      <c r="P123" s="105"/>
      <c r="Q123" s="105"/>
      <c r="R123" s="19"/>
      <c r="S123" s="18">
        <f t="shared" si="17"/>
        <v>0</v>
      </c>
    </row>
    <row r="124" spans="1:19" ht="20.100000000000001" customHeight="1" x14ac:dyDescent="0.2">
      <c r="A124" s="51" t="str">
        <f>CyP!A129</f>
        <v>11.2.2</v>
      </c>
      <c r="B124" s="339" t="str">
        <f t="shared" si="15"/>
        <v>Llave combinación</v>
      </c>
      <c r="C124" s="340"/>
      <c r="D124" s="13">
        <f t="shared" si="16"/>
        <v>0</v>
      </c>
      <c r="E124" s="49"/>
      <c r="F124" s="105"/>
      <c r="G124" s="105"/>
      <c r="H124" s="105"/>
      <c r="I124" s="105"/>
      <c r="J124" s="105"/>
      <c r="K124" s="105"/>
      <c r="L124" s="105"/>
      <c r="M124" s="105"/>
      <c r="N124" s="105"/>
      <c r="O124" s="105"/>
      <c r="P124" s="105"/>
      <c r="Q124" s="105"/>
      <c r="R124" s="19"/>
      <c r="S124" s="18">
        <f t="shared" si="17"/>
        <v>0</v>
      </c>
    </row>
    <row r="125" spans="1:19" ht="20.100000000000001" customHeight="1" x14ac:dyDescent="0.2">
      <c r="A125" s="51" t="str">
        <f>CyP!A130</f>
        <v>11.2.3</v>
      </c>
      <c r="B125" s="339" t="str">
        <f t="shared" si="15"/>
        <v>Toma Monofásico 10A  Exterior Exult (doble)</v>
      </c>
      <c r="C125" s="340"/>
      <c r="D125" s="13">
        <f t="shared" si="16"/>
        <v>0</v>
      </c>
      <c r="E125" s="49"/>
      <c r="F125" s="105"/>
      <c r="G125" s="105"/>
      <c r="H125" s="105"/>
      <c r="I125" s="105"/>
      <c r="J125" s="105"/>
      <c r="K125" s="105"/>
      <c r="L125" s="105"/>
      <c r="M125" s="105"/>
      <c r="N125" s="105"/>
      <c r="O125" s="105"/>
      <c r="P125" s="105"/>
      <c r="Q125" s="105"/>
      <c r="R125" s="19"/>
      <c r="S125" s="18">
        <f t="shared" si="17"/>
        <v>0</v>
      </c>
    </row>
    <row r="126" spans="1:19" ht="20.100000000000001" customHeight="1" x14ac:dyDescent="0.2">
      <c r="A126" s="51" t="str">
        <f>CyP!A131</f>
        <v>11.2.4</v>
      </c>
      <c r="B126" s="339" t="str">
        <f t="shared" si="15"/>
        <v>Toma Monofásico 20A  Exterior Exult</v>
      </c>
      <c r="C126" s="340"/>
      <c r="D126" s="13">
        <f t="shared" si="16"/>
        <v>0</v>
      </c>
      <c r="E126" s="49"/>
      <c r="F126" s="105"/>
      <c r="G126" s="105"/>
      <c r="H126" s="105"/>
      <c r="I126" s="105"/>
      <c r="J126" s="105"/>
      <c r="K126" s="105"/>
      <c r="L126" s="105"/>
      <c r="M126" s="105"/>
      <c r="N126" s="105"/>
      <c r="O126" s="105"/>
      <c r="P126" s="105"/>
      <c r="Q126" s="105"/>
      <c r="R126" s="19"/>
      <c r="S126" s="18">
        <f t="shared" si="17"/>
        <v>0</v>
      </c>
    </row>
    <row r="127" spans="1:19" ht="20.100000000000001" customHeight="1" x14ac:dyDescent="0.2">
      <c r="A127" s="51" t="str">
        <f>CyP!A132</f>
        <v>11.2.5</v>
      </c>
      <c r="B127" s="339" t="str">
        <f t="shared" si="15"/>
        <v>Pulsador timbre</v>
      </c>
      <c r="C127" s="340"/>
      <c r="D127" s="13">
        <f t="shared" si="16"/>
        <v>0</v>
      </c>
      <c r="E127" s="49"/>
      <c r="F127" s="105"/>
      <c r="G127" s="105"/>
      <c r="H127" s="105"/>
      <c r="I127" s="105"/>
      <c r="J127" s="105"/>
      <c r="K127" s="105"/>
      <c r="L127" s="105"/>
      <c r="M127" s="105"/>
      <c r="N127" s="105"/>
      <c r="O127" s="105"/>
      <c r="P127" s="105"/>
      <c r="Q127" s="105"/>
      <c r="R127" s="19"/>
      <c r="S127" s="18">
        <f t="shared" si="17"/>
        <v>0</v>
      </c>
    </row>
    <row r="128" spans="1:19" ht="20.100000000000001" customHeight="1" x14ac:dyDescent="0.2">
      <c r="A128" s="51" t="str">
        <f>CyP!A133</f>
        <v>11.2.6</v>
      </c>
      <c r="B128" s="339" t="str">
        <f t="shared" si="15"/>
        <v>Timbre común Domiciliario</v>
      </c>
      <c r="C128" s="340"/>
      <c r="D128" s="13">
        <f t="shared" si="16"/>
        <v>0</v>
      </c>
      <c r="E128" s="49"/>
      <c r="F128" s="105"/>
      <c r="G128" s="105"/>
      <c r="H128" s="105"/>
      <c r="I128" s="105"/>
      <c r="J128" s="105"/>
      <c r="K128" s="105"/>
      <c r="L128" s="105"/>
      <c r="M128" s="105"/>
      <c r="N128" s="105"/>
      <c r="O128" s="105"/>
      <c r="P128" s="105"/>
      <c r="Q128" s="105"/>
      <c r="R128" s="19"/>
      <c r="S128" s="18">
        <f t="shared" si="17"/>
        <v>0</v>
      </c>
    </row>
    <row r="129" spans="1:19" ht="20.100000000000001" customHeight="1" x14ac:dyDescent="0.2">
      <c r="A129" s="51" t="str">
        <f>CyP!A134</f>
        <v>11.2.7</v>
      </c>
      <c r="B129" s="339" t="str">
        <f t="shared" si="15"/>
        <v>Caja chapa 18 rectangular</v>
      </c>
      <c r="C129" s="340"/>
      <c r="D129" s="13">
        <f t="shared" si="16"/>
        <v>0</v>
      </c>
      <c r="E129" s="49"/>
      <c r="F129" s="105"/>
      <c r="G129" s="105"/>
      <c r="H129" s="105"/>
      <c r="I129" s="105"/>
      <c r="J129" s="105"/>
      <c r="K129" s="105"/>
      <c r="L129" s="105"/>
      <c r="M129" s="105"/>
      <c r="N129" s="105"/>
      <c r="O129" s="105"/>
      <c r="P129" s="105"/>
      <c r="Q129" s="105"/>
      <c r="R129" s="19"/>
      <c r="S129" s="18">
        <f t="shared" si="17"/>
        <v>0</v>
      </c>
    </row>
    <row r="130" spans="1:19" ht="20.100000000000001" customHeight="1" x14ac:dyDescent="0.2">
      <c r="A130" s="51" t="str">
        <f>CyP!A135</f>
        <v>11.2.8</v>
      </c>
      <c r="B130" s="339" t="str">
        <f t="shared" si="15"/>
        <v xml:space="preserve">Caja chapa 18 octogonal grande </v>
      </c>
      <c r="C130" s="340"/>
      <c r="D130" s="13">
        <f t="shared" si="16"/>
        <v>0</v>
      </c>
      <c r="E130" s="49"/>
      <c r="F130" s="105"/>
      <c r="G130" s="105"/>
      <c r="H130" s="105"/>
      <c r="I130" s="105"/>
      <c r="J130" s="105"/>
      <c r="K130" s="105"/>
      <c r="L130" s="105"/>
      <c r="M130" s="105"/>
      <c r="N130" s="105"/>
      <c r="O130" s="105"/>
      <c r="P130" s="105"/>
      <c r="Q130" s="105"/>
      <c r="R130" s="19"/>
      <c r="S130" s="18">
        <f t="shared" si="17"/>
        <v>0</v>
      </c>
    </row>
    <row r="131" spans="1:19" ht="20.100000000000001" customHeight="1" x14ac:dyDescent="0.2">
      <c r="A131" s="51" t="str">
        <f>CyP!A136</f>
        <v>11.2.9</v>
      </c>
      <c r="B131" s="339" t="str">
        <f t="shared" si="15"/>
        <v>Caja chapa 18 octogonal chica</v>
      </c>
      <c r="C131" s="340"/>
      <c r="D131" s="13">
        <f t="shared" si="16"/>
        <v>0</v>
      </c>
      <c r="E131" s="49"/>
      <c r="F131" s="105"/>
      <c r="G131" s="105"/>
      <c r="H131" s="105"/>
      <c r="I131" s="105"/>
      <c r="J131" s="105"/>
      <c r="K131" s="105"/>
      <c r="L131" s="105"/>
      <c r="M131" s="105"/>
      <c r="N131" s="105"/>
      <c r="O131" s="105"/>
      <c r="P131" s="105"/>
      <c r="Q131" s="105"/>
      <c r="R131" s="19"/>
      <c r="S131" s="18">
        <f t="shared" si="17"/>
        <v>0</v>
      </c>
    </row>
    <row r="132" spans="1:19" ht="20.100000000000001" customHeight="1" x14ac:dyDescent="0.2">
      <c r="A132" s="51" t="str">
        <f>CyP!A137</f>
        <v>11.2.10</v>
      </c>
      <c r="B132" s="339" t="str">
        <f t="shared" si="15"/>
        <v>Caja conexión P=7 10 x 10 x 5</v>
      </c>
      <c r="C132" s="340"/>
      <c r="D132" s="13">
        <f t="shared" si="16"/>
        <v>0</v>
      </c>
      <c r="E132" s="49"/>
      <c r="F132" s="105"/>
      <c r="G132" s="105"/>
      <c r="H132" s="105"/>
      <c r="I132" s="105"/>
      <c r="J132" s="105"/>
      <c r="K132" s="105"/>
      <c r="L132" s="105"/>
      <c r="M132" s="105"/>
      <c r="N132" s="105"/>
      <c r="O132" s="105"/>
      <c r="P132" s="105"/>
      <c r="Q132" s="105"/>
      <c r="R132" s="19"/>
      <c r="S132" s="18">
        <f t="shared" si="17"/>
        <v>0</v>
      </c>
    </row>
    <row r="133" spans="1:19" ht="20.100000000000001" customHeight="1" x14ac:dyDescent="0.2">
      <c r="A133" s="51" t="str">
        <f>CyP!A138</f>
        <v>11.2.11</v>
      </c>
      <c r="B133" s="339" t="str">
        <f t="shared" si="15"/>
        <v>Caja conexión P=7 15 x 15</v>
      </c>
      <c r="C133" s="340"/>
      <c r="D133" s="13">
        <f t="shared" si="16"/>
        <v>0</v>
      </c>
      <c r="E133" s="49"/>
      <c r="F133" s="105"/>
      <c r="G133" s="105"/>
      <c r="H133" s="105"/>
      <c r="I133" s="105"/>
      <c r="J133" s="105"/>
      <c r="K133" s="105"/>
      <c r="L133" s="105"/>
      <c r="M133" s="105"/>
      <c r="N133" s="105"/>
      <c r="O133" s="105"/>
      <c r="P133" s="105"/>
      <c r="Q133" s="105"/>
      <c r="R133" s="19"/>
      <c r="S133" s="18">
        <f t="shared" si="17"/>
        <v>0</v>
      </c>
    </row>
    <row r="134" spans="1:19" ht="20.100000000000001" customHeight="1" x14ac:dyDescent="0.2">
      <c r="A134" s="51" t="str">
        <f>CyP!A139</f>
        <v>11.2.12</v>
      </c>
      <c r="B134" s="339" t="str">
        <f t="shared" si="15"/>
        <v>Caja conexión P=7 20 x 20</v>
      </c>
      <c r="C134" s="340"/>
      <c r="D134" s="13">
        <f t="shared" si="16"/>
        <v>0</v>
      </c>
      <c r="E134" s="49"/>
      <c r="F134" s="105"/>
      <c r="G134" s="105"/>
      <c r="H134" s="105"/>
      <c r="I134" s="105"/>
      <c r="J134" s="105"/>
      <c r="K134" s="105"/>
      <c r="L134" s="105"/>
      <c r="M134" s="105"/>
      <c r="N134" s="105"/>
      <c r="O134" s="105"/>
      <c r="P134" s="105"/>
      <c r="Q134" s="105"/>
      <c r="R134" s="19"/>
      <c r="S134" s="18">
        <f t="shared" si="17"/>
        <v>0</v>
      </c>
    </row>
    <row r="135" spans="1:19" ht="20.100000000000001" customHeight="1" x14ac:dyDescent="0.2">
      <c r="A135" s="51" t="str">
        <f>CyP!A140</f>
        <v>11.2.13</v>
      </c>
      <c r="B135" s="339" t="str">
        <f t="shared" si="15"/>
        <v>Ganchos "U" c/tuercas para cajas</v>
      </c>
      <c r="C135" s="340"/>
      <c r="D135" s="13">
        <f t="shared" si="16"/>
        <v>0</v>
      </c>
      <c r="E135" s="49"/>
      <c r="F135" s="105"/>
      <c r="G135" s="105"/>
      <c r="H135" s="105"/>
      <c r="I135" s="105"/>
      <c r="J135" s="105"/>
      <c r="K135" s="105"/>
      <c r="L135" s="105"/>
      <c r="M135" s="105"/>
      <c r="N135" s="105"/>
      <c r="O135" s="105"/>
      <c r="P135" s="105"/>
      <c r="Q135" s="105"/>
      <c r="R135" s="19"/>
      <c r="S135" s="18">
        <f t="shared" si="17"/>
        <v>0</v>
      </c>
    </row>
    <row r="136" spans="1:19" ht="20.100000000000001" customHeight="1" x14ac:dyDescent="0.2">
      <c r="A136" s="51" t="str">
        <f>CyP!A141</f>
        <v>11.2.14</v>
      </c>
      <c r="B136" s="339" t="str">
        <f t="shared" si="15"/>
        <v>Conector 3/4" zincado a rosca</v>
      </c>
      <c r="C136" s="340"/>
      <c r="D136" s="13">
        <f t="shared" si="16"/>
        <v>0</v>
      </c>
      <c r="E136" s="49"/>
      <c r="F136" s="105"/>
      <c r="G136" s="105"/>
      <c r="H136" s="105"/>
      <c r="I136" s="105"/>
      <c r="J136" s="105"/>
      <c r="K136" s="105"/>
      <c r="L136" s="105"/>
      <c r="M136" s="105"/>
      <c r="N136" s="105"/>
      <c r="O136" s="105"/>
      <c r="P136" s="105"/>
      <c r="Q136" s="105"/>
      <c r="R136" s="19"/>
      <c r="S136" s="18">
        <f t="shared" si="17"/>
        <v>0</v>
      </c>
    </row>
    <row r="137" spans="1:19" ht="20.100000000000001" customHeight="1" x14ac:dyDescent="0.2">
      <c r="A137" s="51" t="str">
        <f>CyP!A142</f>
        <v>11.2.15</v>
      </c>
      <c r="B137" s="339" t="str">
        <f t="shared" si="15"/>
        <v>Caño semipesado 3/4" (15,4 mm) tramo de 3m</v>
      </c>
      <c r="C137" s="340"/>
      <c r="D137" s="13">
        <f t="shared" si="16"/>
        <v>0</v>
      </c>
      <c r="E137" s="49"/>
      <c r="F137" s="105"/>
      <c r="G137" s="105"/>
      <c r="H137" s="105"/>
      <c r="I137" s="105"/>
      <c r="J137" s="105"/>
      <c r="K137" s="105"/>
      <c r="L137" s="105"/>
      <c r="M137" s="105"/>
      <c r="N137" s="105"/>
      <c r="O137" s="105"/>
      <c r="P137" s="105"/>
      <c r="Q137" s="105"/>
      <c r="R137" s="19"/>
      <c r="S137" s="18">
        <f t="shared" si="17"/>
        <v>0</v>
      </c>
    </row>
    <row r="138" spans="1:19" ht="20.100000000000001" customHeight="1" x14ac:dyDescent="0.2">
      <c r="A138" s="51" t="str">
        <f>CyP!A143</f>
        <v>11.2.16</v>
      </c>
      <c r="B138" s="339" t="str">
        <f t="shared" si="15"/>
        <v>Curvas 3/4"</v>
      </c>
      <c r="C138" s="340"/>
      <c r="D138" s="13">
        <f t="shared" si="16"/>
        <v>0</v>
      </c>
      <c r="E138" s="49"/>
      <c r="F138" s="105"/>
      <c r="G138" s="105"/>
      <c r="H138" s="105"/>
      <c r="I138" s="105"/>
      <c r="J138" s="105"/>
      <c r="K138" s="105"/>
      <c r="L138" s="105"/>
      <c r="M138" s="105"/>
      <c r="N138" s="105"/>
      <c r="O138" s="105"/>
      <c r="P138" s="105"/>
      <c r="Q138" s="105"/>
      <c r="R138" s="19"/>
      <c r="S138" s="18">
        <f t="shared" si="17"/>
        <v>0</v>
      </c>
    </row>
    <row r="139" spans="1:19" ht="20.100000000000001" customHeight="1" x14ac:dyDescent="0.2">
      <c r="A139" s="51" t="str">
        <f>CyP!A144</f>
        <v>11.2.17</v>
      </c>
      <c r="B139" s="339" t="str">
        <f t="shared" si="15"/>
        <v>Cupla 3/4"</v>
      </c>
      <c r="C139" s="340"/>
      <c r="D139" s="13">
        <f t="shared" si="16"/>
        <v>0</v>
      </c>
      <c r="E139" s="49"/>
      <c r="F139" s="105"/>
      <c r="G139" s="105"/>
      <c r="H139" s="105"/>
      <c r="I139" s="105"/>
      <c r="J139" s="105"/>
      <c r="K139" s="105"/>
      <c r="L139" s="105"/>
      <c r="M139" s="105"/>
      <c r="N139" s="105"/>
      <c r="O139" s="105"/>
      <c r="P139" s="105"/>
      <c r="Q139" s="105"/>
      <c r="R139" s="19"/>
      <c r="S139" s="18">
        <f t="shared" si="17"/>
        <v>0</v>
      </c>
    </row>
    <row r="140" spans="1:19" ht="20.100000000000001" customHeight="1" x14ac:dyDescent="0.2">
      <c r="A140" s="51" t="str">
        <f>CyP!A145</f>
        <v>11.2.18</v>
      </c>
      <c r="B140" s="339" t="str">
        <f t="shared" si="15"/>
        <v>Gabinete metálico de embutir 12 módulos</v>
      </c>
      <c r="C140" s="340"/>
      <c r="D140" s="13">
        <f t="shared" si="16"/>
        <v>0</v>
      </c>
      <c r="E140" s="49"/>
      <c r="F140" s="105"/>
      <c r="G140" s="105"/>
      <c r="H140" s="105"/>
      <c r="I140" s="105"/>
      <c r="J140" s="105"/>
      <c r="K140" s="105"/>
      <c r="L140" s="105"/>
      <c r="M140" s="105"/>
      <c r="N140" s="105"/>
      <c r="O140" s="105"/>
      <c r="P140" s="105"/>
      <c r="Q140" s="105"/>
      <c r="R140" s="19"/>
      <c r="S140" s="18">
        <f t="shared" si="17"/>
        <v>0</v>
      </c>
    </row>
    <row r="141" spans="1:19" ht="20.100000000000001" customHeight="1" x14ac:dyDescent="0.2">
      <c r="A141" s="51" t="str">
        <f>CyP!A146</f>
        <v>11.2.19</v>
      </c>
      <c r="B141" s="339" t="str">
        <f t="shared" si="15"/>
        <v>Gabinete metálico de embutir 24/30 módulos</v>
      </c>
      <c r="C141" s="340"/>
      <c r="D141" s="13">
        <f t="shared" ref="D141:D172" si="18">IFERROR(VLOOKUP(A141,Tabla_CyP,9,FALSE),0)</f>
        <v>0</v>
      </c>
      <c r="E141" s="49"/>
      <c r="F141" s="105"/>
      <c r="G141" s="105"/>
      <c r="H141" s="105"/>
      <c r="I141" s="105"/>
      <c r="J141" s="105"/>
      <c r="K141" s="105"/>
      <c r="L141" s="105"/>
      <c r="M141" s="105"/>
      <c r="N141" s="105"/>
      <c r="O141" s="105"/>
      <c r="P141" s="105"/>
      <c r="Q141" s="105"/>
      <c r="R141" s="19"/>
      <c r="S141" s="18">
        <f t="shared" ref="S141:S172" si="19">SUM(F141:Q141)</f>
        <v>0</v>
      </c>
    </row>
    <row r="142" spans="1:19" ht="20.100000000000001" customHeight="1" x14ac:dyDescent="0.2">
      <c r="A142" s="51" t="str">
        <f>CyP!A147</f>
        <v>11.2.20</v>
      </c>
      <c r="B142" s="339" t="str">
        <f t="shared" si="15"/>
        <v xml:space="preserve">Gabinete metálico de embutir 32/40 módulos                         </v>
      </c>
      <c r="C142" s="340"/>
      <c r="D142" s="13">
        <f t="shared" si="18"/>
        <v>0</v>
      </c>
      <c r="E142" s="49"/>
      <c r="F142" s="105"/>
      <c r="G142" s="105"/>
      <c r="H142" s="105"/>
      <c r="I142" s="105"/>
      <c r="J142" s="105"/>
      <c r="K142" s="105"/>
      <c r="L142" s="105"/>
      <c r="M142" s="105"/>
      <c r="N142" s="105"/>
      <c r="O142" s="105"/>
      <c r="P142" s="105"/>
      <c r="Q142" s="105"/>
      <c r="R142" s="19"/>
      <c r="S142" s="18">
        <f t="shared" si="19"/>
        <v>0</v>
      </c>
    </row>
    <row r="143" spans="1:19" ht="20.100000000000001" customHeight="1" x14ac:dyDescent="0.2">
      <c r="A143" s="51" t="str">
        <f>CyP!A148</f>
        <v>11.2.21</v>
      </c>
      <c r="B143" s="339" t="str">
        <f t="shared" si="15"/>
        <v xml:space="preserve">Jabalinas 15x1500 tipo Cooperwel </v>
      </c>
      <c r="C143" s="340"/>
      <c r="D143" s="13">
        <f t="shared" si="18"/>
        <v>0</v>
      </c>
      <c r="E143" s="49"/>
      <c r="F143" s="105"/>
      <c r="G143" s="105"/>
      <c r="H143" s="105"/>
      <c r="I143" s="105"/>
      <c r="J143" s="105"/>
      <c r="K143" s="105"/>
      <c r="L143" s="105"/>
      <c r="M143" s="105"/>
      <c r="N143" s="105"/>
      <c r="O143" s="105"/>
      <c r="P143" s="105"/>
      <c r="Q143" s="105"/>
      <c r="R143" s="19"/>
      <c r="S143" s="18">
        <f t="shared" si="19"/>
        <v>0</v>
      </c>
    </row>
    <row r="144" spans="1:19" ht="20.100000000000001" customHeight="1" x14ac:dyDescent="0.2">
      <c r="A144" s="51" t="str">
        <f>CyP!A149</f>
        <v>11.2.22</v>
      </c>
      <c r="B144" s="339" t="str">
        <f t="shared" si="15"/>
        <v>Prensa cable p/jabalina</v>
      </c>
      <c r="C144" s="340"/>
      <c r="D144" s="13">
        <f t="shared" si="18"/>
        <v>0</v>
      </c>
      <c r="E144" s="49"/>
      <c r="F144" s="105"/>
      <c r="G144" s="105"/>
      <c r="H144" s="105"/>
      <c r="I144" s="105"/>
      <c r="J144" s="105"/>
      <c r="K144" s="105"/>
      <c r="L144" s="105"/>
      <c r="M144" s="105"/>
      <c r="N144" s="105"/>
      <c r="O144" s="105"/>
      <c r="P144" s="105"/>
      <c r="Q144" s="105"/>
      <c r="R144" s="19"/>
      <c r="S144" s="18">
        <f t="shared" si="19"/>
        <v>0</v>
      </c>
    </row>
    <row r="145" spans="1:19" ht="20.100000000000001" customHeight="1" x14ac:dyDescent="0.2">
      <c r="A145" s="51" t="str">
        <f>CyP!A150</f>
        <v>11.2.23</v>
      </c>
      <c r="B145" s="339" t="str">
        <f t="shared" si="15"/>
        <v>Caja de Inspección Hierro fundido</v>
      </c>
      <c r="C145" s="340"/>
      <c r="D145" s="13">
        <f t="shared" si="18"/>
        <v>0</v>
      </c>
      <c r="E145" s="49"/>
      <c r="F145" s="105"/>
      <c r="G145" s="105"/>
      <c r="H145" s="105"/>
      <c r="I145" s="105"/>
      <c r="J145" s="105"/>
      <c r="K145" s="105"/>
      <c r="L145" s="105"/>
      <c r="M145" s="105"/>
      <c r="N145" s="105"/>
      <c r="O145" s="105"/>
      <c r="P145" s="105"/>
      <c r="Q145" s="105"/>
      <c r="R145" s="19"/>
      <c r="S145" s="18">
        <f t="shared" si="19"/>
        <v>0</v>
      </c>
    </row>
    <row r="146" spans="1:19" ht="20.100000000000001" customHeight="1" x14ac:dyDescent="0.2">
      <c r="A146" s="51" t="str">
        <f>CyP!A151</f>
        <v>11.2.24</v>
      </c>
      <c r="B146" s="339" t="str">
        <f t="shared" si="15"/>
        <v xml:space="preserve">Cable Cu desnudo 25 mm2 </v>
      </c>
      <c r="C146" s="340"/>
      <c r="D146" s="13">
        <f t="shared" si="18"/>
        <v>0</v>
      </c>
      <c r="E146" s="49"/>
      <c r="F146" s="105"/>
      <c r="G146" s="105"/>
      <c r="H146" s="105"/>
      <c r="I146" s="105"/>
      <c r="J146" s="105"/>
      <c r="K146" s="105"/>
      <c r="L146" s="105"/>
      <c r="M146" s="105"/>
      <c r="N146" s="105"/>
      <c r="O146" s="105"/>
      <c r="P146" s="105"/>
      <c r="Q146" s="105"/>
      <c r="R146" s="19"/>
      <c r="S146" s="18">
        <f t="shared" si="19"/>
        <v>0</v>
      </c>
    </row>
    <row r="147" spans="1:19" ht="20.100000000000001" customHeight="1" x14ac:dyDescent="0.2">
      <c r="A147" s="51" t="str">
        <f>CyP!A152</f>
        <v>11.2.25</v>
      </c>
      <c r="B147" s="339" t="str">
        <f t="shared" si="15"/>
        <v>Cable Cu antillama 1,5 mm2  Pirelli</v>
      </c>
      <c r="C147" s="340"/>
      <c r="D147" s="13">
        <f t="shared" si="18"/>
        <v>0</v>
      </c>
      <c r="E147" s="49"/>
      <c r="F147" s="105"/>
      <c r="G147" s="105"/>
      <c r="H147" s="105"/>
      <c r="I147" s="105"/>
      <c r="J147" s="105"/>
      <c r="K147" s="105"/>
      <c r="L147" s="105"/>
      <c r="M147" s="105"/>
      <c r="N147" s="105"/>
      <c r="O147" s="105"/>
      <c r="P147" s="105"/>
      <c r="Q147" s="105"/>
      <c r="R147" s="19"/>
      <c r="S147" s="18">
        <f t="shared" si="19"/>
        <v>0</v>
      </c>
    </row>
    <row r="148" spans="1:19" ht="20.100000000000001" customHeight="1" x14ac:dyDescent="0.2">
      <c r="A148" s="51" t="str">
        <f>CyP!A153</f>
        <v>11.2.26</v>
      </c>
      <c r="B148" s="339" t="str">
        <f t="shared" si="15"/>
        <v>Cable Cu antillama 2,5 mm2 pirelli</v>
      </c>
      <c r="C148" s="340"/>
      <c r="D148" s="13">
        <f t="shared" si="18"/>
        <v>0</v>
      </c>
      <c r="E148" s="49"/>
      <c r="F148" s="105"/>
      <c r="G148" s="105"/>
      <c r="H148" s="105"/>
      <c r="I148" s="105"/>
      <c r="J148" s="105"/>
      <c r="K148" s="105"/>
      <c r="L148" s="105"/>
      <c r="M148" s="105"/>
      <c r="N148" s="105"/>
      <c r="O148" s="105"/>
      <c r="P148" s="105"/>
      <c r="Q148" s="105"/>
      <c r="R148" s="19"/>
      <c r="S148" s="18">
        <f t="shared" si="19"/>
        <v>0</v>
      </c>
    </row>
    <row r="149" spans="1:19" ht="20.100000000000001" customHeight="1" x14ac:dyDescent="0.2">
      <c r="A149" s="51" t="str">
        <f>CyP!A154</f>
        <v>11.2.27</v>
      </c>
      <c r="B149" s="339" t="str">
        <f t="shared" si="15"/>
        <v>Cable Cu antillama 4 mm2  Pirelli</v>
      </c>
      <c r="C149" s="340"/>
      <c r="D149" s="13">
        <f t="shared" si="18"/>
        <v>0</v>
      </c>
      <c r="E149" s="49"/>
      <c r="F149" s="105"/>
      <c r="G149" s="105"/>
      <c r="H149" s="105"/>
      <c r="I149" s="105"/>
      <c r="J149" s="105"/>
      <c r="K149" s="105"/>
      <c r="L149" s="105"/>
      <c r="M149" s="105"/>
      <c r="N149" s="105"/>
      <c r="O149" s="105"/>
      <c r="P149" s="105"/>
      <c r="Q149" s="105"/>
      <c r="R149" s="19"/>
      <c r="S149" s="18">
        <f t="shared" si="19"/>
        <v>0</v>
      </c>
    </row>
    <row r="150" spans="1:19" ht="20.100000000000001" customHeight="1" x14ac:dyDescent="0.2">
      <c r="A150" s="51" t="str">
        <f>CyP!A155</f>
        <v>11.2.28</v>
      </c>
      <c r="B150" s="339" t="str">
        <f t="shared" si="15"/>
        <v>Cable Cu antillama 6 mm2 Pirelli</v>
      </c>
      <c r="C150" s="340"/>
      <c r="D150" s="13">
        <f t="shared" si="18"/>
        <v>0</v>
      </c>
      <c r="E150" s="49"/>
      <c r="F150" s="105"/>
      <c r="G150" s="105"/>
      <c r="H150" s="105"/>
      <c r="I150" s="105"/>
      <c r="J150" s="105"/>
      <c r="K150" s="105"/>
      <c r="L150" s="105"/>
      <c r="M150" s="105"/>
      <c r="N150" s="105"/>
      <c r="O150" s="105"/>
      <c r="P150" s="105"/>
      <c r="Q150" s="105"/>
      <c r="R150" s="19"/>
      <c r="S150" s="18">
        <f t="shared" si="19"/>
        <v>0</v>
      </c>
    </row>
    <row r="151" spans="1:19" ht="20.100000000000001" customHeight="1" x14ac:dyDescent="0.2">
      <c r="A151" s="51" t="str">
        <f>CyP!A156</f>
        <v>11.2.29</v>
      </c>
      <c r="B151" s="339" t="str">
        <f t="shared" si="15"/>
        <v>Cable Cu antillama 10 mm2 Pirelli</v>
      </c>
      <c r="C151" s="340"/>
      <c r="D151" s="13">
        <f t="shared" si="18"/>
        <v>0</v>
      </c>
      <c r="E151" s="49"/>
      <c r="F151" s="105"/>
      <c r="G151" s="105"/>
      <c r="H151" s="105"/>
      <c r="I151" s="105"/>
      <c r="J151" s="105"/>
      <c r="K151" s="105"/>
      <c r="L151" s="105"/>
      <c r="M151" s="105"/>
      <c r="N151" s="105"/>
      <c r="O151" s="105"/>
      <c r="P151" s="105"/>
      <c r="Q151" s="105"/>
      <c r="R151" s="19"/>
      <c r="S151" s="18">
        <f t="shared" si="19"/>
        <v>0</v>
      </c>
    </row>
    <row r="152" spans="1:19" ht="20.100000000000001" customHeight="1" x14ac:dyDescent="0.2">
      <c r="A152" s="51" t="str">
        <f>CyP!A157</f>
        <v>11.2.30</v>
      </c>
      <c r="B152" s="339" t="str">
        <f t="shared" si="15"/>
        <v>Cable Cu antillama 35 mm2 Pirelli</v>
      </c>
      <c r="C152" s="340"/>
      <c r="D152" s="13">
        <f t="shared" si="18"/>
        <v>0</v>
      </c>
      <c r="E152" s="49"/>
      <c r="F152" s="105"/>
      <c r="G152" s="105"/>
      <c r="H152" s="105"/>
      <c r="I152" s="105"/>
      <c r="J152" s="105"/>
      <c r="K152" s="105"/>
      <c r="L152" s="105"/>
      <c r="M152" s="105"/>
      <c r="N152" s="105"/>
      <c r="O152" s="105"/>
      <c r="P152" s="105"/>
      <c r="Q152" s="105"/>
      <c r="R152" s="19"/>
      <c r="S152" s="18">
        <f t="shared" si="19"/>
        <v>0</v>
      </c>
    </row>
    <row r="153" spans="1:19" ht="20.100000000000001" customHeight="1" x14ac:dyDescent="0.2">
      <c r="A153" s="51" t="str">
        <f>CyP!A158</f>
        <v>11.2.31</v>
      </c>
      <c r="B153" s="339" t="str">
        <f t="shared" si="15"/>
        <v>Interrupt. difer. 4 x 25 Amp. 30 mA.</v>
      </c>
      <c r="C153" s="340"/>
      <c r="D153" s="13">
        <f t="shared" si="18"/>
        <v>0</v>
      </c>
      <c r="E153" s="49"/>
      <c r="F153" s="105"/>
      <c r="G153" s="105"/>
      <c r="H153" s="105"/>
      <c r="I153" s="105"/>
      <c r="J153" s="105"/>
      <c r="K153" s="105"/>
      <c r="L153" s="105"/>
      <c r="M153" s="105"/>
      <c r="N153" s="105"/>
      <c r="O153" s="105"/>
      <c r="P153" s="105"/>
      <c r="Q153" s="105"/>
      <c r="R153" s="19"/>
      <c r="S153" s="18">
        <f t="shared" si="19"/>
        <v>0</v>
      </c>
    </row>
    <row r="154" spans="1:19" ht="20.100000000000001" customHeight="1" x14ac:dyDescent="0.2">
      <c r="A154" s="51" t="str">
        <f>CyP!A159</f>
        <v>11.2.32</v>
      </c>
      <c r="B154" s="339" t="str">
        <f t="shared" si="15"/>
        <v>Interrupt. difer. 4 x 32 Amp. 30 mA.</v>
      </c>
      <c r="C154" s="340"/>
      <c r="D154" s="13">
        <f t="shared" si="18"/>
        <v>0</v>
      </c>
      <c r="E154" s="49"/>
      <c r="F154" s="105"/>
      <c r="G154" s="105"/>
      <c r="H154" s="105"/>
      <c r="I154" s="105"/>
      <c r="J154" s="105"/>
      <c r="K154" s="105"/>
      <c r="L154" s="105"/>
      <c r="M154" s="105"/>
      <c r="N154" s="105"/>
      <c r="O154" s="105"/>
      <c r="P154" s="105"/>
      <c r="Q154" s="105"/>
      <c r="R154" s="19"/>
      <c r="S154" s="18">
        <f t="shared" si="19"/>
        <v>0</v>
      </c>
    </row>
    <row r="155" spans="1:19" ht="20.100000000000001" customHeight="1" x14ac:dyDescent="0.2">
      <c r="A155" s="51" t="str">
        <f>CyP!A160</f>
        <v>11.2.33</v>
      </c>
      <c r="B155" s="339" t="str">
        <f t="shared" si="15"/>
        <v>Interrupt. difer. 4 x 60 Amp. 30 mA.</v>
      </c>
      <c r="C155" s="340"/>
      <c r="D155" s="13">
        <f t="shared" si="18"/>
        <v>0</v>
      </c>
      <c r="E155" s="49"/>
      <c r="F155" s="105"/>
      <c r="G155" s="105"/>
      <c r="H155" s="105"/>
      <c r="I155" s="105"/>
      <c r="J155" s="105"/>
      <c r="K155" s="105"/>
      <c r="L155" s="105"/>
      <c r="M155" s="105"/>
      <c r="N155" s="105"/>
      <c r="O155" s="105"/>
      <c r="P155" s="105"/>
      <c r="Q155" s="105"/>
      <c r="R155" s="19"/>
      <c r="S155" s="18">
        <f t="shared" si="19"/>
        <v>0</v>
      </c>
    </row>
    <row r="156" spans="1:19" ht="20.100000000000001" customHeight="1" x14ac:dyDescent="0.2">
      <c r="A156" s="51" t="str">
        <f>CyP!A161</f>
        <v>11.2.34</v>
      </c>
      <c r="B156" s="339" t="str">
        <f t="shared" si="15"/>
        <v>Interrupt. difer. 4 x 120 Amp. 300 mA.</v>
      </c>
      <c r="C156" s="340"/>
      <c r="D156" s="13">
        <f t="shared" si="18"/>
        <v>0</v>
      </c>
      <c r="E156" s="49"/>
      <c r="F156" s="105"/>
      <c r="G156" s="105"/>
      <c r="H156" s="105"/>
      <c r="I156" s="105"/>
      <c r="J156" s="105"/>
      <c r="K156" s="105"/>
      <c r="L156" s="105"/>
      <c r="M156" s="105"/>
      <c r="N156" s="105"/>
      <c r="O156" s="105"/>
      <c r="P156" s="105"/>
      <c r="Q156" s="105"/>
      <c r="R156" s="19"/>
      <c r="S156" s="18">
        <f t="shared" si="19"/>
        <v>0</v>
      </c>
    </row>
    <row r="157" spans="1:19" ht="20.100000000000001" customHeight="1" x14ac:dyDescent="0.2">
      <c r="A157" s="51" t="str">
        <f>CyP!A162</f>
        <v>11.2.35</v>
      </c>
      <c r="B157" s="339" t="str">
        <f t="shared" si="15"/>
        <v>Llaves termomagneticas 2 x 10A - MG</v>
      </c>
      <c r="C157" s="340"/>
      <c r="D157" s="13">
        <f t="shared" si="18"/>
        <v>0</v>
      </c>
      <c r="E157" s="49"/>
      <c r="F157" s="105"/>
      <c r="G157" s="105"/>
      <c r="H157" s="105"/>
      <c r="I157" s="105"/>
      <c r="J157" s="105"/>
      <c r="K157" s="105"/>
      <c r="L157" s="105"/>
      <c r="M157" s="105"/>
      <c r="N157" s="105"/>
      <c r="O157" s="105"/>
      <c r="P157" s="105"/>
      <c r="Q157" s="105"/>
      <c r="R157" s="19"/>
      <c r="S157" s="18">
        <f t="shared" si="19"/>
        <v>0</v>
      </c>
    </row>
    <row r="158" spans="1:19" ht="20.100000000000001" customHeight="1" x14ac:dyDescent="0.2">
      <c r="A158" s="51" t="str">
        <f>CyP!A163</f>
        <v>11.2.36</v>
      </c>
      <c r="B158" s="339" t="str">
        <f t="shared" si="15"/>
        <v>Llaves termomagneticas 2 x 16A - MG</v>
      </c>
      <c r="C158" s="340"/>
      <c r="D158" s="13">
        <f t="shared" si="18"/>
        <v>0</v>
      </c>
      <c r="E158" s="49"/>
      <c r="F158" s="105"/>
      <c r="G158" s="105"/>
      <c r="H158" s="105"/>
      <c r="I158" s="105"/>
      <c r="J158" s="105"/>
      <c r="K158" s="105"/>
      <c r="L158" s="105"/>
      <c r="M158" s="105"/>
      <c r="N158" s="105"/>
      <c r="O158" s="105"/>
      <c r="P158" s="105"/>
      <c r="Q158" s="105"/>
      <c r="R158" s="19"/>
      <c r="S158" s="18">
        <f t="shared" si="19"/>
        <v>0</v>
      </c>
    </row>
    <row r="159" spans="1:19" ht="20.100000000000001" customHeight="1" x14ac:dyDescent="0.2">
      <c r="A159" s="51" t="str">
        <f>CyP!A164</f>
        <v>11.2.37</v>
      </c>
      <c r="B159" s="339" t="str">
        <f t="shared" si="15"/>
        <v>Llaves termomagneticas 2 x 20A - MG</v>
      </c>
      <c r="C159" s="340"/>
      <c r="D159" s="13">
        <f t="shared" si="18"/>
        <v>0</v>
      </c>
      <c r="E159" s="49"/>
      <c r="F159" s="105"/>
      <c r="G159" s="105"/>
      <c r="H159" s="105"/>
      <c r="I159" s="105"/>
      <c r="J159" s="105"/>
      <c r="K159" s="105"/>
      <c r="L159" s="105"/>
      <c r="M159" s="105"/>
      <c r="N159" s="105"/>
      <c r="O159" s="105"/>
      <c r="P159" s="105"/>
      <c r="Q159" s="105"/>
      <c r="R159" s="19"/>
      <c r="S159" s="18">
        <f t="shared" si="19"/>
        <v>0</v>
      </c>
    </row>
    <row r="160" spans="1:19" ht="20.100000000000001" customHeight="1" x14ac:dyDescent="0.2">
      <c r="A160" s="51" t="str">
        <f>CyP!A165</f>
        <v>11.2.38</v>
      </c>
      <c r="B160" s="339" t="str">
        <f t="shared" si="15"/>
        <v>Llaves termomagneticas 2x25A - MG</v>
      </c>
      <c r="C160" s="340"/>
      <c r="D160" s="13">
        <f t="shared" si="18"/>
        <v>0</v>
      </c>
      <c r="E160" s="49"/>
      <c r="F160" s="105"/>
      <c r="G160" s="105"/>
      <c r="H160" s="105"/>
      <c r="I160" s="105"/>
      <c r="J160" s="105"/>
      <c r="K160" s="105"/>
      <c r="L160" s="105"/>
      <c r="M160" s="105"/>
      <c r="N160" s="105"/>
      <c r="O160" s="105"/>
      <c r="P160" s="105"/>
      <c r="Q160" s="105"/>
      <c r="R160" s="19"/>
      <c r="S160" s="18">
        <f t="shared" si="19"/>
        <v>0</v>
      </c>
    </row>
    <row r="161" spans="1:19" ht="20.100000000000001" customHeight="1" x14ac:dyDescent="0.2">
      <c r="A161" s="51" t="str">
        <f>CyP!A166</f>
        <v>11.2.39</v>
      </c>
      <c r="B161" s="339" t="str">
        <f t="shared" si="15"/>
        <v>Llaves termomagneticas 4 x 25 A - MG</v>
      </c>
      <c r="C161" s="340"/>
      <c r="D161" s="13">
        <f t="shared" si="18"/>
        <v>0</v>
      </c>
      <c r="E161" s="49"/>
      <c r="F161" s="105"/>
      <c r="G161" s="105"/>
      <c r="H161" s="105"/>
      <c r="I161" s="105"/>
      <c r="J161" s="105"/>
      <c r="K161" s="105"/>
      <c r="L161" s="105"/>
      <c r="M161" s="105"/>
      <c r="N161" s="105"/>
      <c r="O161" s="105"/>
      <c r="P161" s="105"/>
      <c r="Q161" s="105"/>
      <c r="R161" s="19"/>
      <c r="S161" s="18">
        <f t="shared" si="19"/>
        <v>0</v>
      </c>
    </row>
    <row r="162" spans="1:19" ht="20.100000000000001" customHeight="1" x14ac:dyDescent="0.2">
      <c r="A162" s="51" t="str">
        <f>CyP!A167</f>
        <v>11.2.40</v>
      </c>
      <c r="B162" s="339" t="str">
        <f t="shared" ref="B162:B208" si="20">IFERROR(VLOOKUP(A162,Tabla_CyP,2,FALSE),"")</f>
        <v>Llaves termomagneticas 4 x 32 A - MG</v>
      </c>
      <c r="C162" s="340"/>
      <c r="D162" s="13">
        <f t="shared" si="18"/>
        <v>0</v>
      </c>
      <c r="E162" s="49"/>
      <c r="F162" s="105"/>
      <c r="G162" s="105"/>
      <c r="H162" s="105"/>
      <c r="I162" s="105"/>
      <c r="J162" s="105"/>
      <c r="K162" s="105"/>
      <c r="L162" s="105"/>
      <c r="M162" s="105"/>
      <c r="N162" s="105"/>
      <c r="O162" s="105"/>
      <c r="P162" s="105"/>
      <c r="Q162" s="105"/>
      <c r="R162" s="19"/>
      <c r="S162" s="18">
        <f t="shared" si="19"/>
        <v>0</v>
      </c>
    </row>
    <row r="163" spans="1:19" ht="20.100000000000001" customHeight="1" x14ac:dyDescent="0.2">
      <c r="A163" s="51" t="str">
        <f>CyP!A168</f>
        <v>11.2.41</v>
      </c>
      <c r="B163" s="339" t="str">
        <f t="shared" si="20"/>
        <v>Contactor p 10 KA</v>
      </c>
      <c r="C163" s="340"/>
      <c r="D163" s="13">
        <f t="shared" si="18"/>
        <v>0</v>
      </c>
      <c r="E163" s="49"/>
      <c r="F163" s="105"/>
      <c r="G163" s="105"/>
      <c r="H163" s="105"/>
      <c r="I163" s="105"/>
      <c r="J163" s="105"/>
      <c r="K163" s="105"/>
      <c r="L163" s="105"/>
      <c r="M163" s="105"/>
      <c r="N163" s="105"/>
      <c r="O163" s="105"/>
      <c r="P163" s="105"/>
      <c r="Q163" s="105"/>
      <c r="R163" s="19"/>
      <c r="S163" s="18">
        <f t="shared" si="19"/>
        <v>0</v>
      </c>
    </row>
    <row r="164" spans="1:19" ht="20.100000000000001" customHeight="1" x14ac:dyDescent="0.2">
      <c r="A164" s="51" t="str">
        <f>CyP!A169</f>
        <v>11.2.42</v>
      </c>
      <c r="B164" s="339" t="str">
        <f t="shared" si="20"/>
        <v>Llave Selectora p transferencia GE tetrapolar</v>
      </c>
      <c r="C164" s="340"/>
      <c r="D164" s="13">
        <f t="shared" si="18"/>
        <v>0</v>
      </c>
      <c r="E164" s="49"/>
      <c r="F164" s="105"/>
      <c r="G164" s="105"/>
      <c r="H164" s="105"/>
      <c r="I164" s="105"/>
      <c r="J164" s="105"/>
      <c r="K164" s="105"/>
      <c r="L164" s="105"/>
      <c r="M164" s="105"/>
      <c r="N164" s="105"/>
      <c r="O164" s="105"/>
      <c r="P164" s="105"/>
      <c r="Q164" s="105"/>
      <c r="R164" s="19"/>
      <c r="S164" s="18">
        <f t="shared" si="19"/>
        <v>0</v>
      </c>
    </row>
    <row r="165" spans="1:19" ht="20.100000000000001" customHeight="1" x14ac:dyDescent="0.2">
      <c r="A165" s="51" t="str">
        <f>CyP!A170</f>
        <v>11.2.43</v>
      </c>
      <c r="B165" s="339" t="str">
        <f t="shared" si="20"/>
        <v xml:space="preserve">Juego de Barras 200A c. tapa acrilico                        </v>
      </c>
      <c r="C165" s="340"/>
      <c r="D165" s="13">
        <f t="shared" si="18"/>
        <v>0</v>
      </c>
      <c r="E165" s="49"/>
      <c r="F165" s="105"/>
      <c r="G165" s="105"/>
      <c r="H165" s="105"/>
      <c r="I165" s="105"/>
      <c r="J165" s="105"/>
      <c r="K165" s="105"/>
      <c r="L165" s="105"/>
      <c r="M165" s="105"/>
      <c r="N165" s="105"/>
      <c r="O165" s="105"/>
      <c r="P165" s="105"/>
      <c r="Q165" s="105"/>
      <c r="R165" s="19"/>
      <c r="S165" s="18">
        <f t="shared" si="19"/>
        <v>0</v>
      </c>
    </row>
    <row r="166" spans="1:19" ht="20.100000000000001" customHeight="1" x14ac:dyDescent="0.2">
      <c r="A166" s="51" t="str">
        <f>CyP!A171</f>
        <v>11.2.44</v>
      </c>
      <c r="B166" s="339" t="str">
        <f t="shared" si="20"/>
        <v>Cámara de HºA</v>
      </c>
      <c r="C166" s="340"/>
      <c r="D166" s="13">
        <f t="shared" si="18"/>
        <v>0</v>
      </c>
      <c r="E166" s="49"/>
      <c r="F166" s="105"/>
      <c r="G166" s="105"/>
      <c r="H166" s="105"/>
      <c r="I166" s="105"/>
      <c r="J166" s="105"/>
      <c r="K166" s="105"/>
      <c r="L166" s="105"/>
      <c r="M166" s="105"/>
      <c r="N166" s="105"/>
      <c r="O166" s="105"/>
      <c r="P166" s="105"/>
      <c r="Q166" s="105"/>
      <c r="R166" s="19"/>
      <c r="S166" s="18">
        <f t="shared" si="19"/>
        <v>0</v>
      </c>
    </row>
    <row r="167" spans="1:19" ht="20.100000000000001" customHeight="1" x14ac:dyDescent="0.2">
      <c r="A167" s="51" t="str">
        <f>CyP!A172</f>
        <v>11.3</v>
      </c>
      <c r="B167" s="339" t="str">
        <f t="shared" si="20"/>
        <v>Baja tensión</v>
      </c>
      <c r="C167" s="340"/>
      <c r="D167" s="13">
        <f t="shared" si="18"/>
        <v>0</v>
      </c>
      <c r="E167" s="49"/>
      <c r="F167" s="105"/>
      <c r="G167" s="105"/>
      <c r="H167" s="105"/>
      <c r="I167" s="105"/>
      <c r="J167" s="105"/>
      <c r="K167" s="105"/>
      <c r="L167" s="105"/>
      <c r="M167" s="105"/>
      <c r="N167" s="105"/>
      <c r="O167" s="105"/>
      <c r="P167" s="105"/>
      <c r="Q167" s="105"/>
      <c r="R167" s="19"/>
      <c r="S167" s="18">
        <f t="shared" si="19"/>
        <v>0</v>
      </c>
    </row>
    <row r="168" spans="1:19" ht="20.100000000000001" customHeight="1" x14ac:dyDescent="0.2">
      <c r="A168" s="51" t="str">
        <f>CyP!A173</f>
        <v>11.3.1</v>
      </c>
      <c r="B168" s="339" t="str">
        <f t="shared" si="20"/>
        <v>Router inalámbrico 24 bocas</v>
      </c>
      <c r="C168" s="340"/>
      <c r="D168" s="13">
        <f t="shared" si="18"/>
        <v>0</v>
      </c>
      <c r="E168" s="49"/>
      <c r="F168" s="105"/>
      <c r="G168" s="105"/>
      <c r="H168" s="105"/>
      <c r="I168" s="105"/>
      <c r="J168" s="105"/>
      <c r="K168" s="105"/>
      <c r="L168" s="105"/>
      <c r="M168" s="105"/>
      <c r="N168" s="105"/>
      <c r="O168" s="105"/>
      <c r="P168" s="105"/>
      <c r="Q168" s="105"/>
      <c r="R168" s="19"/>
      <c r="S168" s="18">
        <f t="shared" si="19"/>
        <v>0</v>
      </c>
    </row>
    <row r="169" spans="1:19" ht="20.100000000000001" customHeight="1" x14ac:dyDescent="0.2">
      <c r="A169" s="51" t="str">
        <f>CyP!A174</f>
        <v>11.3.2</v>
      </c>
      <c r="B169" s="339" t="str">
        <f t="shared" si="20"/>
        <v>Rack XL con 4 montantes de 19" 600x500x600mm</v>
      </c>
      <c r="C169" s="340"/>
      <c r="D169" s="13">
        <f t="shared" si="18"/>
        <v>0</v>
      </c>
      <c r="E169" s="49"/>
      <c r="F169" s="105"/>
      <c r="G169" s="105"/>
      <c r="H169" s="105"/>
      <c r="I169" s="105"/>
      <c r="J169" s="105"/>
      <c r="K169" s="105"/>
      <c r="L169" s="105"/>
      <c r="M169" s="105"/>
      <c r="N169" s="105"/>
      <c r="O169" s="105"/>
      <c r="P169" s="105"/>
      <c r="Q169" s="105"/>
      <c r="R169" s="19"/>
      <c r="S169" s="18">
        <f t="shared" si="19"/>
        <v>0</v>
      </c>
    </row>
    <row r="170" spans="1:19" ht="20.100000000000001" customHeight="1" x14ac:dyDescent="0.2">
      <c r="A170" s="51" t="str">
        <f>CyP!A175</f>
        <v>11.3.3</v>
      </c>
      <c r="B170" s="339" t="str">
        <f t="shared" si="20"/>
        <v>Rack XL con 4 montantes de 19" 600x500x600mm</v>
      </c>
      <c r="C170" s="340"/>
      <c r="D170" s="13">
        <f t="shared" si="18"/>
        <v>0</v>
      </c>
      <c r="E170" s="49"/>
      <c r="F170" s="105"/>
      <c r="G170" s="105"/>
      <c r="H170" s="105"/>
      <c r="I170" s="105"/>
      <c r="J170" s="105"/>
      <c r="K170" s="105"/>
      <c r="L170" s="105"/>
      <c r="M170" s="105"/>
      <c r="N170" s="105"/>
      <c r="O170" s="105"/>
      <c r="P170" s="105"/>
      <c r="Q170" s="105"/>
      <c r="R170" s="19"/>
      <c r="S170" s="18">
        <f t="shared" si="19"/>
        <v>0</v>
      </c>
    </row>
    <row r="171" spans="1:19" ht="20.100000000000001" customHeight="1" x14ac:dyDescent="0.2">
      <c r="A171" s="51" t="str">
        <f>CyP!A176</f>
        <v>11.3.4</v>
      </c>
      <c r="B171" s="339" t="str">
        <f t="shared" si="20"/>
        <v>Patch Pannel 19" con 24 tomas RJ45 de 8 contactos</v>
      </c>
      <c r="C171" s="340"/>
      <c r="D171" s="13">
        <f t="shared" si="18"/>
        <v>0</v>
      </c>
      <c r="E171" s="49"/>
      <c r="F171" s="105"/>
      <c r="G171" s="105"/>
      <c r="H171" s="105"/>
      <c r="I171" s="105"/>
      <c r="J171" s="105"/>
      <c r="K171" s="105"/>
      <c r="L171" s="105"/>
      <c r="M171" s="105"/>
      <c r="N171" s="105"/>
      <c r="O171" s="105"/>
      <c r="P171" s="105"/>
      <c r="Q171" s="105"/>
      <c r="R171" s="19"/>
      <c r="S171" s="18">
        <f t="shared" si="19"/>
        <v>0</v>
      </c>
    </row>
    <row r="172" spans="1:19" ht="20.100000000000001" customHeight="1" x14ac:dyDescent="0.2">
      <c r="A172" s="51" t="str">
        <f>CyP!A177</f>
        <v>11.3.5</v>
      </c>
      <c r="B172" s="339" t="str">
        <f t="shared" si="20"/>
        <v>Patch Cord de 3m c/u  con 2 conect. RJ45 de 8 contac.</v>
      </c>
      <c r="C172" s="340"/>
      <c r="D172" s="13">
        <f t="shared" si="18"/>
        <v>0</v>
      </c>
      <c r="E172" s="49"/>
      <c r="F172" s="105"/>
      <c r="G172" s="105"/>
      <c r="H172" s="105"/>
      <c r="I172" s="105"/>
      <c r="J172" s="105"/>
      <c r="K172" s="105"/>
      <c r="L172" s="105"/>
      <c r="M172" s="105"/>
      <c r="N172" s="105"/>
      <c r="O172" s="105"/>
      <c r="P172" s="105"/>
      <c r="Q172" s="105"/>
      <c r="R172" s="19"/>
      <c r="S172" s="18">
        <f t="shared" si="19"/>
        <v>0</v>
      </c>
    </row>
    <row r="173" spans="1:19" ht="20.100000000000001" customHeight="1" x14ac:dyDescent="0.2">
      <c r="A173" s="51" t="str">
        <f>CyP!A178</f>
        <v>11.3.6</v>
      </c>
      <c r="B173" s="339" t="str">
        <f t="shared" si="20"/>
        <v>Toma RJ45 (hembra) de embutir para red de datos</v>
      </c>
      <c r="C173" s="340"/>
      <c r="D173" s="13">
        <f t="shared" ref="D173:D204" si="21">IFERROR(VLOOKUP(A173,Tabla_CyP,9,FALSE),0)</f>
        <v>0</v>
      </c>
      <c r="E173" s="49"/>
      <c r="F173" s="105"/>
      <c r="G173" s="105"/>
      <c r="H173" s="105"/>
      <c r="I173" s="105"/>
      <c r="J173" s="105"/>
      <c r="K173" s="105"/>
      <c r="L173" s="105"/>
      <c r="M173" s="105"/>
      <c r="N173" s="105"/>
      <c r="O173" s="105"/>
      <c r="P173" s="105"/>
      <c r="Q173" s="105"/>
      <c r="R173" s="19"/>
      <c r="S173" s="18">
        <f t="shared" ref="S173:S204" si="22">SUM(F173:Q173)</f>
        <v>0</v>
      </c>
    </row>
    <row r="174" spans="1:19" ht="20.100000000000001" customHeight="1" x14ac:dyDescent="0.2">
      <c r="A174" s="51" t="str">
        <f>CyP!A179</f>
        <v>11.4</v>
      </c>
      <c r="B174" s="339" t="str">
        <f t="shared" si="20"/>
        <v>Artefactos</v>
      </c>
      <c r="C174" s="340"/>
      <c r="D174" s="13">
        <f t="shared" si="21"/>
        <v>0</v>
      </c>
      <c r="E174" s="49"/>
      <c r="F174" s="105"/>
      <c r="G174" s="105"/>
      <c r="H174" s="105"/>
      <c r="I174" s="105"/>
      <c r="J174" s="105"/>
      <c r="K174" s="105"/>
      <c r="L174" s="105"/>
      <c r="M174" s="105"/>
      <c r="N174" s="105"/>
      <c r="O174" s="105"/>
      <c r="P174" s="105"/>
      <c r="Q174" s="105"/>
      <c r="R174" s="19"/>
      <c r="S174" s="18">
        <f t="shared" si="22"/>
        <v>0</v>
      </c>
    </row>
    <row r="175" spans="1:19" ht="20.100000000000001" customHeight="1" x14ac:dyDescent="0.2">
      <c r="A175" s="51" t="str">
        <f>CyP!A180</f>
        <v>11.4.1</v>
      </c>
      <c r="B175" s="339" t="str">
        <f t="shared" si="20"/>
        <v>Artefactos de Iluminación</v>
      </c>
      <c r="C175" s="340"/>
      <c r="D175" s="13">
        <f t="shared" si="21"/>
        <v>0</v>
      </c>
      <c r="E175" s="49"/>
      <c r="F175" s="105"/>
      <c r="G175" s="105"/>
      <c r="H175" s="105"/>
      <c r="I175" s="105"/>
      <c r="J175" s="105"/>
      <c r="K175" s="105"/>
      <c r="L175" s="105"/>
      <c r="M175" s="105"/>
      <c r="N175" s="105"/>
      <c r="O175" s="105"/>
      <c r="P175" s="105"/>
      <c r="Q175" s="105"/>
      <c r="R175" s="19"/>
      <c r="S175" s="18">
        <f t="shared" si="22"/>
        <v>0</v>
      </c>
    </row>
    <row r="176" spans="1:19" ht="20.100000000000001" customHeight="1" x14ac:dyDescent="0.2">
      <c r="A176" s="51" t="str">
        <f>CyP!A181</f>
        <v>11.4.1.1</v>
      </c>
      <c r="B176" s="339" t="str">
        <f t="shared" si="20"/>
        <v xml:space="preserve">Luminaria Tipo Novalucce </v>
      </c>
      <c r="C176" s="340"/>
      <c r="D176" s="13">
        <f t="shared" si="21"/>
        <v>0</v>
      </c>
      <c r="E176" s="49"/>
      <c r="F176" s="105"/>
      <c r="G176" s="105"/>
      <c r="H176" s="105"/>
      <c r="I176" s="105"/>
      <c r="J176" s="105"/>
      <c r="K176" s="105"/>
      <c r="L176" s="105"/>
      <c r="M176" s="105"/>
      <c r="N176" s="105"/>
      <c r="O176" s="105"/>
      <c r="P176" s="105"/>
      <c r="Q176" s="105"/>
      <c r="R176" s="19"/>
      <c r="S176" s="18">
        <f t="shared" si="22"/>
        <v>0</v>
      </c>
    </row>
    <row r="177" spans="1:19" ht="20.100000000000001" customHeight="1" x14ac:dyDescent="0.2">
      <c r="A177" s="51" t="str">
        <f>CyP!A182</f>
        <v>11.4.1.2</v>
      </c>
      <c r="B177" s="339" t="str">
        <f t="shared" si="20"/>
        <v>Luminaria farol tipo Atlantis 100w</v>
      </c>
      <c r="C177" s="340"/>
      <c r="D177" s="13">
        <f t="shared" si="21"/>
        <v>0</v>
      </c>
      <c r="E177" s="49"/>
      <c r="F177" s="105"/>
      <c r="G177" s="105"/>
      <c r="H177" s="105"/>
      <c r="I177" s="105"/>
      <c r="J177" s="105"/>
      <c r="K177" s="105"/>
      <c r="L177" s="105"/>
      <c r="M177" s="105"/>
      <c r="N177" s="105"/>
      <c r="O177" s="105"/>
      <c r="P177" s="105"/>
      <c r="Q177" s="105"/>
      <c r="R177" s="19"/>
      <c r="S177" s="18">
        <f t="shared" si="22"/>
        <v>0</v>
      </c>
    </row>
    <row r="178" spans="1:19" ht="20.100000000000001" customHeight="1" x14ac:dyDescent="0.2">
      <c r="A178" s="51" t="str">
        <f>CyP!A183</f>
        <v>11.4.1.3</v>
      </c>
      <c r="B178" s="339" t="str">
        <f t="shared" si="20"/>
        <v>Luminaria cuadrada 1x18w</v>
      </c>
      <c r="C178" s="340"/>
      <c r="D178" s="13">
        <f t="shared" si="21"/>
        <v>0</v>
      </c>
      <c r="E178" s="49"/>
      <c r="F178" s="105"/>
      <c r="G178" s="105"/>
      <c r="H178" s="105"/>
      <c r="I178" s="105"/>
      <c r="J178" s="105"/>
      <c r="K178" s="105"/>
      <c r="L178" s="105"/>
      <c r="M178" s="105"/>
      <c r="N178" s="105"/>
      <c r="O178" s="105"/>
      <c r="P178" s="105"/>
      <c r="Q178" s="105"/>
      <c r="R178" s="19"/>
      <c r="S178" s="18">
        <f t="shared" si="22"/>
        <v>0</v>
      </c>
    </row>
    <row r="179" spans="1:19" ht="20.100000000000001" customHeight="1" x14ac:dyDescent="0.2">
      <c r="A179" s="51" t="str">
        <f>CyP!A184</f>
        <v>11.4.1.4</v>
      </c>
      <c r="B179" s="339" t="str">
        <f t="shared" si="20"/>
        <v>Reflector Led 20w</v>
      </c>
      <c r="C179" s="340"/>
      <c r="D179" s="13">
        <f t="shared" si="21"/>
        <v>0</v>
      </c>
      <c r="E179" s="49"/>
      <c r="F179" s="105"/>
      <c r="G179" s="105"/>
      <c r="H179" s="105"/>
      <c r="I179" s="105"/>
      <c r="J179" s="105"/>
      <c r="K179" s="105"/>
      <c r="L179" s="105"/>
      <c r="M179" s="105"/>
      <c r="N179" s="105"/>
      <c r="O179" s="105"/>
      <c r="P179" s="105"/>
      <c r="Q179" s="105"/>
      <c r="R179" s="19"/>
      <c r="S179" s="18">
        <f t="shared" si="22"/>
        <v>0</v>
      </c>
    </row>
    <row r="180" spans="1:19" ht="20.100000000000001" customHeight="1" x14ac:dyDescent="0.2">
      <c r="A180" s="51" t="str">
        <f>CyP!A185</f>
        <v>11.4.1.5</v>
      </c>
      <c r="B180" s="339" t="str">
        <f t="shared" si="20"/>
        <v>Reflector Led 150w</v>
      </c>
      <c r="C180" s="340"/>
      <c r="D180" s="13">
        <f t="shared" si="21"/>
        <v>0</v>
      </c>
      <c r="E180" s="49"/>
      <c r="F180" s="105"/>
      <c r="G180" s="105"/>
      <c r="H180" s="105"/>
      <c r="I180" s="105"/>
      <c r="J180" s="105"/>
      <c r="K180" s="105"/>
      <c r="L180" s="105"/>
      <c r="M180" s="105"/>
      <c r="N180" s="105"/>
      <c r="O180" s="105"/>
      <c r="P180" s="105"/>
      <c r="Q180" s="105"/>
      <c r="R180" s="19"/>
      <c r="S180" s="18">
        <f t="shared" si="22"/>
        <v>0</v>
      </c>
    </row>
    <row r="181" spans="1:19" ht="20.100000000000001" customHeight="1" x14ac:dyDescent="0.2">
      <c r="A181" s="51" t="str">
        <f>CyP!A186</f>
        <v>11.4.1.6</v>
      </c>
      <c r="B181" s="339" t="str">
        <f t="shared" si="20"/>
        <v>Farol exterior 100w</v>
      </c>
      <c r="C181" s="340"/>
      <c r="D181" s="13">
        <f t="shared" si="21"/>
        <v>0</v>
      </c>
      <c r="E181" s="49"/>
      <c r="F181" s="105"/>
      <c r="G181" s="105"/>
      <c r="H181" s="105"/>
      <c r="I181" s="105"/>
      <c r="J181" s="105"/>
      <c r="K181" s="105"/>
      <c r="L181" s="105"/>
      <c r="M181" s="105"/>
      <c r="N181" s="105"/>
      <c r="O181" s="105"/>
      <c r="P181" s="105"/>
      <c r="Q181" s="105"/>
      <c r="R181" s="19"/>
      <c r="S181" s="18">
        <f t="shared" si="22"/>
        <v>0</v>
      </c>
    </row>
    <row r="182" spans="1:19" ht="20.100000000000001" customHeight="1" x14ac:dyDescent="0.2">
      <c r="A182" s="51" t="str">
        <f>CyP!A187</f>
        <v>11.4.2</v>
      </c>
      <c r="B182" s="339" t="str">
        <f t="shared" si="20"/>
        <v>Luminarias</v>
      </c>
      <c r="C182" s="340"/>
      <c r="D182" s="13">
        <f t="shared" si="21"/>
        <v>0</v>
      </c>
      <c r="E182" s="49"/>
      <c r="F182" s="105"/>
      <c r="G182" s="105"/>
      <c r="H182" s="105"/>
      <c r="I182" s="105"/>
      <c r="J182" s="105"/>
      <c r="K182" s="105"/>
      <c r="L182" s="105"/>
      <c r="M182" s="105"/>
      <c r="N182" s="105"/>
      <c r="O182" s="105"/>
      <c r="P182" s="105"/>
      <c r="Q182" s="105"/>
      <c r="R182" s="19"/>
      <c r="S182" s="18">
        <f t="shared" si="22"/>
        <v>0</v>
      </c>
    </row>
    <row r="183" spans="1:19" ht="20.100000000000001" customHeight="1" x14ac:dyDescent="0.2">
      <c r="A183" s="51" t="str">
        <f>CyP!A188</f>
        <v>11.4.2.1</v>
      </c>
      <c r="B183" s="339" t="str">
        <f t="shared" si="20"/>
        <v>Tubos LED .18w Luz Dia</v>
      </c>
      <c r="C183" s="340"/>
      <c r="D183" s="13">
        <f t="shared" si="21"/>
        <v>0</v>
      </c>
      <c r="E183" s="49"/>
      <c r="F183" s="105"/>
      <c r="G183" s="105"/>
      <c r="H183" s="105"/>
      <c r="I183" s="105"/>
      <c r="J183" s="105"/>
      <c r="K183" s="105"/>
      <c r="L183" s="105"/>
      <c r="M183" s="105"/>
      <c r="N183" s="105"/>
      <c r="O183" s="105"/>
      <c r="P183" s="105"/>
      <c r="Q183" s="105"/>
      <c r="R183" s="19"/>
      <c r="S183" s="18">
        <f t="shared" si="22"/>
        <v>0</v>
      </c>
    </row>
    <row r="184" spans="1:19" ht="20.100000000000001" customHeight="1" x14ac:dyDescent="0.2">
      <c r="A184" s="51" t="str">
        <f>CyP!A189</f>
        <v>11.4.2.2</v>
      </c>
      <c r="B184" s="339" t="str">
        <f t="shared" si="20"/>
        <v>Tubos LED .24w Luz Dia</v>
      </c>
      <c r="C184" s="340"/>
      <c r="D184" s="13">
        <f t="shared" si="21"/>
        <v>0</v>
      </c>
      <c r="E184" s="49"/>
      <c r="F184" s="105"/>
      <c r="G184" s="105"/>
      <c r="H184" s="105"/>
      <c r="I184" s="105"/>
      <c r="J184" s="105"/>
      <c r="K184" s="105"/>
      <c r="L184" s="105"/>
      <c r="M184" s="105"/>
      <c r="N184" s="105"/>
      <c r="O184" s="105"/>
      <c r="P184" s="105"/>
      <c r="Q184" s="105"/>
      <c r="R184" s="19"/>
      <c r="S184" s="18">
        <f t="shared" si="22"/>
        <v>0</v>
      </c>
    </row>
    <row r="185" spans="1:19" ht="20.100000000000001" customHeight="1" x14ac:dyDescent="0.2">
      <c r="A185" s="51" t="str">
        <f>CyP!A190</f>
        <v>11.4.3</v>
      </c>
      <c r="B185" s="339" t="str">
        <f t="shared" si="20"/>
        <v>Iluminación de Emergencia</v>
      </c>
      <c r="C185" s="340"/>
      <c r="D185" s="13">
        <f t="shared" si="21"/>
        <v>0</v>
      </c>
      <c r="E185" s="49"/>
      <c r="F185" s="105"/>
      <c r="G185" s="105"/>
      <c r="H185" s="105"/>
      <c r="I185" s="105"/>
      <c r="J185" s="105"/>
      <c r="K185" s="105"/>
      <c r="L185" s="105"/>
      <c r="M185" s="105"/>
      <c r="N185" s="105"/>
      <c r="O185" s="105"/>
      <c r="P185" s="105"/>
      <c r="Q185" s="105"/>
      <c r="R185" s="19"/>
      <c r="S185" s="18">
        <f t="shared" si="22"/>
        <v>0</v>
      </c>
    </row>
    <row r="186" spans="1:19" ht="20.100000000000001" customHeight="1" x14ac:dyDescent="0.2">
      <c r="A186" s="51" t="str">
        <f>CyP!A191</f>
        <v>11.4.4</v>
      </c>
      <c r="B186" s="339" t="str">
        <f t="shared" si="20"/>
        <v>Ventiladores</v>
      </c>
      <c r="C186" s="340"/>
      <c r="D186" s="13">
        <f t="shared" si="21"/>
        <v>0</v>
      </c>
      <c r="E186" s="49"/>
      <c r="F186" s="105"/>
      <c r="G186" s="105"/>
      <c r="H186" s="105"/>
      <c r="I186" s="105"/>
      <c r="J186" s="105"/>
      <c r="K186" s="105"/>
      <c r="L186" s="105"/>
      <c r="M186" s="105"/>
      <c r="N186" s="105"/>
      <c r="O186" s="105"/>
      <c r="P186" s="105"/>
      <c r="Q186" s="105"/>
      <c r="R186" s="19"/>
      <c r="S186" s="18">
        <f t="shared" si="22"/>
        <v>0</v>
      </c>
    </row>
    <row r="187" spans="1:19" ht="20.100000000000001" customHeight="1" x14ac:dyDescent="0.2">
      <c r="A187" s="51" t="str">
        <f>CyP!A192</f>
        <v>11.4.5</v>
      </c>
      <c r="B187" s="339" t="str">
        <f t="shared" si="20"/>
        <v>Otros Artefactos</v>
      </c>
      <c r="C187" s="340"/>
      <c r="D187" s="13">
        <f t="shared" si="21"/>
        <v>0</v>
      </c>
      <c r="E187" s="49"/>
      <c r="F187" s="105"/>
      <c r="G187" s="105"/>
      <c r="H187" s="105"/>
      <c r="I187" s="105"/>
      <c r="J187" s="105"/>
      <c r="K187" s="105"/>
      <c r="L187" s="105"/>
      <c r="M187" s="105"/>
      <c r="N187" s="105"/>
      <c r="O187" s="105"/>
      <c r="P187" s="105"/>
      <c r="Q187" s="105"/>
      <c r="R187" s="19"/>
      <c r="S187" s="18">
        <f t="shared" si="22"/>
        <v>0</v>
      </c>
    </row>
    <row r="188" spans="1:19" ht="20.100000000000001" customHeight="1" x14ac:dyDescent="0.2">
      <c r="A188" s="51" t="str">
        <f>CyP!A193</f>
        <v>11.4.5.1</v>
      </c>
      <c r="B188" s="339" t="str">
        <f t="shared" si="20"/>
        <v>TERMOTANQUE ELECTRICO 80 lts</v>
      </c>
      <c r="C188" s="340"/>
      <c r="D188" s="13">
        <f t="shared" si="21"/>
        <v>0</v>
      </c>
      <c r="E188" s="49"/>
      <c r="F188" s="105"/>
      <c r="G188" s="105"/>
      <c r="H188" s="105"/>
      <c r="I188" s="105"/>
      <c r="J188" s="105"/>
      <c r="K188" s="105"/>
      <c r="L188" s="105"/>
      <c r="M188" s="105"/>
      <c r="N188" s="105"/>
      <c r="O188" s="105"/>
      <c r="P188" s="105"/>
      <c r="Q188" s="105"/>
      <c r="R188" s="19"/>
      <c r="S188" s="18">
        <f t="shared" si="22"/>
        <v>0</v>
      </c>
    </row>
    <row r="189" spans="1:19" ht="20.100000000000001" customHeight="1" x14ac:dyDescent="0.2">
      <c r="A189" s="51">
        <f>CyP!A194</f>
        <v>12</v>
      </c>
      <c r="B189" s="339" t="str">
        <f t="shared" si="20"/>
        <v xml:space="preserve"> INSTALACIÓN SANITARIA</v>
      </c>
      <c r="C189" s="340"/>
      <c r="D189" s="13">
        <f t="shared" si="21"/>
        <v>0</v>
      </c>
      <c r="E189" s="49"/>
      <c r="F189" s="105"/>
      <c r="G189" s="105"/>
      <c r="H189" s="105"/>
      <c r="I189" s="105"/>
      <c r="J189" s="105"/>
      <c r="K189" s="105"/>
      <c r="L189" s="105"/>
      <c r="M189" s="105"/>
      <c r="N189" s="105"/>
      <c r="O189" s="105"/>
      <c r="P189" s="105"/>
      <c r="Q189" s="105"/>
      <c r="R189" s="19"/>
      <c r="S189" s="18">
        <f t="shared" si="22"/>
        <v>0</v>
      </c>
    </row>
    <row r="190" spans="1:19" ht="20.100000000000001" customHeight="1" x14ac:dyDescent="0.2">
      <c r="A190" s="51" t="str">
        <f>CyP!A195</f>
        <v>12.1</v>
      </c>
      <c r="B190" s="339" t="str">
        <f t="shared" si="20"/>
        <v>Instalación base de cloacas, caños, cámaras</v>
      </c>
      <c r="C190" s="340"/>
      <c r="D190" s="13">
        <f t="shared" si="21"/>
        <v>0</v>
      </c>
      <c r="E190" s="49"/>
      <c r="F190" s="105"/>
      <c r="G190" s="105"/>
      <c r="H190" s="105"/>
      <c r="I190" s="105"/>
      <c r="J190" s="105"/>
      <c r="K190" s="105"/>
      <c r="L190" s="105"/>
      <c r="M190" s="105"/>
      <c r="N190" s="105"/>
      <c r="O190" s="105"/>
      <c r="P190" s="105"/>
      <c r="Q190" s="105"/>
      <c r="R190" s="19"/>
      <c r="S190" s="18">
        <f t="shared" si="22"/>
        <v>0</v>
      </c>
    </row>
    <row r="191" spans="1:19" ht="20.100000000000001" customHeight="1" x14ac:dyDescent="0.2">
      <c r="A191" s="51" t="str">
        <f>CyP!A196</f>
        <v>12.1.1</v>
      </c>
      <c r="B191" s="339" t="str">
        <f t="shared" si="20"/>
        <v>Excavaciones</v>
      </c>
      <c r="C191" s="340"/>
      <c r="D191" s="13">
        <f t="shared" si="21"/>
        <v>0</v>
      </c>
      <c r="E191" s="49"/>
      <c r="F191" s="105"/>
      <c r="G191" s="105"/>
      <c r="H191" s="105"/>
      <c r="I191" s="105"/>
      <c r="J191" s="105"/>
      <c r="K191" s="105"/>
      <c r="L191" s="105"/>
      <c r="M191" s="105"/>
      <c r="N191" s="105"/>
      <c r="O191" s="105"/>
      <c r="P191" s="105"/>
      <c r="Q191" s="105"/>
      <c r="R191" s="19"/>
      <c r="S191" s="18">
        <f t="shared" si="22"/>
        <v>0</v>
      </c>
    </row>
    <row r="192" spans="1:19" ht="20.100000000000001" customHeight="1" x14ac:dyDescent="0.2">
      <c r="A192" s="51" t="str">
        <f>CyP!A197</f>
        <v>12.1.2</v>
      </c>
      <c r="B192" s="339" t="str">
        <f t="shared" si="20"/>
        <v>Rellenos de tierra</v>
      </c>
      <c r="C192" s="340"/>
      <c r="D192" s="13">
        <f t="shared" si="21"/>
        <v>0</v>
      </c>
      <c r="E192" s="49"/>
      <c r="F192" s="105"/>
      <c r="G192" s="105"/>
      <c r="H192" s="105"/>
      <c r="I192" s="105"/>
      <c r="J192" s="105"/>
      <c r="K192" s="105"/>
      <c r="L192" s="105"/>
      <c r="M192" s="105"/>
      <c r="N192" s="105"/>
      <c r="O192" s="105"/>
      <c r="P192" s="105"/>
      <c r="Q192" s="105"/>
      <c r="R192" s="19"/>
      <c r="S192" s="18">
        <f t="shared" si="22"/>
        <v>0</v>
      </c>
    </row>
    <row r="193" spans="1:19" ht="20.100000000000001" customHeight="1" x14ac:dyDescent="0.2">
      <c r="A193" s="51" t="str">
        <f>CyP!A198</f>
        <v>12.1.3</v>
      </c>
      <c r="B193" s="339" t="str">
        <f t="shared" si="20"/>
        <v>Revoques de cámaras de inspección y receptáculos</v>
      </c>
      <c r="C193" s="340"/>
      <c r="D193" s="13">
        <f t="shared" si="21"/>
        <v>0</v>
      </c>
      <c r="E193" s="49"/>
      <c r="F193" s="105"/>
      <c r="G193" s="105"/>
      <c r="H193" s="105"/>
      <c r="I193" s="105"/>
      <c r="J193" s="105"/>
      <c r="K193" s="105"/>
      <c r="L193" s="105"/>
      <c r="M193" s="105"/>
      <c r="N193" s="105"/>
      <c r="O193" s="105"/>
      <c r="P193" s="105"/>
      <c r="Q193" s="105"/>
      <c r="R193" s="19"/>
      <c r="S193" s="18">
        <f t="shared" si="22"/>
        <v>0</v>
      </c>
    </row>
    <row r="194" spans="1:19" ht="20.100000000000001" customHeight="1" x14ac:dyDescent="0.2">
      <c r="A194" s="51" t="str">
        <f>CyP!A199</f>
        <v>12.1.4</v>
      </c>
      <c r="B194" s="339" t="str">
        <f t="shared" si="20"/>
        <v>Cámaras y receptáculos</v>
      </c>
      <c r="C194" s="340"/>
      <c r="D194" s="13">
        <f t="shared" si="21"/>
        <v>0</v>
      </c>
      <c r="E194" s="49"/>
      <c r="F194" s="105"/>
      <c r="G194" s="105"/>
      <c r="H194" s="105"/>
      <c r="I194" s="105"/>
      <c r="J194" s="105"/>
      <c r="K194" s="105"/>
      <c r="L194" s="105"/>
      <c r="M194" s="105"/>
      <c r="N194" s="105"/>
      <c r="O194" s="105"/>
      <c r="P194" s="105"/>
      <c r="Q194" s="105"/>
      <c r="R194" s="19"/>
      <c r="S194" s="18">
        <f t="shared" si="22"/>
        <v>0</v>
      </c>
    </row>
    <row r="195" spans="1:19" ht="20.100000000000001" customHeight="1" x14ac:dyDescent="0.2">
      <c r="A195" s="51" t="str">
        <f>CyP!A200</f>
        <v>12.1.5</v>
      </c>
      <c r="B195" s="339" t="str">
        <f t="shared" si="20"/>
        <v>Cañerías, piezas y accesorios</v>
      </c>
      <c r="C195" s="340"/>
      <c r="D195" s="13">
        <f t="shared" si="21"/>
        <v>0</v>
      </c>
      <c r="E195" s="49"/>
      <c r="F195" s="105"/>
      <c r="G195" s="105"/>
      <c r="H195" s="105"/>
      <c r="I195" s="105"/>
      <c r="J195" s="105"/>
      <c r="K195" s="105"/>
      <c r="L195" s="105"/>
      <c r="M195" s="105"/>
      <c r="N195" s="105"/>
      <c r="O195" s="105"/>
      <c r="P195" s="105"/>
      <c r="Q195" s="105"/>
      <c r="R195" s="19"/>
      <c r="S195" s="18">
        <f t="shared" si="22"/>
        <v>0</v>
      </c>
    </row>
    <row r="196" spans="1:19" ht="20.100000000000001" customHeight="1" x14ac:dyDescent="0.2">
      <c r="A196" s="51" t="str">
        <f>CyP!A201</f>
        <v>12.1.5.1</v>
      </c>
      <c r="B196" s="339" t="str">
        <f t="shared" si="20"/>
        <v>Caño PVC Ø 110  (incluido caños de ventilacion y desague pluvial)</v>
      </c>
      <c r="C196" s="340"/>
      <c r="D196" s="13">
        <f t="shared" si="21"/>
        <v>0</v>
      </c>
      <c r="E196" s="49"/>
      <c r="F196" s="105"/>
      <c r="G196" s="105"/>
      <c r="H196" s="105"/>
      <c r="I196" s="105"/>
      <c r="J196" s="105"/>
      <c r="K196" s="105"/>
      <c r="L196" s="105"/>
      <c r="M196" s="105"/>
      <c r="N196" s="105"/>
      <c r="O196" s="105"/>
      <c r="P196" s="105"/>
      <c r="Q196" s="105"/>
      <c r="R196" s="19"/>
      <c r="S196" s="18">
        <f t="shared" si="22"/>
        <v>0</v>
      </c>
    </row>
    <row r="197" spans="1:19" ht="20.100000000000001" customHeight="1" x14ac:dyDescent="0.2">
      <c r="A197" s="51" t="str">
        <f>CyP!A202</f>
        <v>12.1.5.2</v>
      </c>
      <c r="B197" s="339" t="str">
        <f t="shared" si="20"/>
        <v>Caño PVC Ø 63</v>
      </c>
      <c r="C197" s="340"/>
      <c r="D197" s="13">
        <f t="shared" si="21"/>
        <v>0</v>
      </c>
      <c r="E197" s="49"/>
      <c r="F197" s="105"/>
      <c r="G197" s="105"/>
      <c r="H197" s="105"/>
      <c r="I197" s="105"/>
      <c r="J197" s="105"/>
      <c r="K197" s="105"/>
      <c r="L197" s="105"/>
      <c r="M197" s="105"/>
      <c r="N197" s="105"/>
      <c r="O197" s="105"/>
      <c r="P197" s="105"/>
      <c r="Q197" s="105"/>
      <c r="R197" s="19"/>
      <c r="S197" s="18">
        <f t="shared" si="22"/>
        <v>0</v>
      </c>
    </row>
    <row r="198" spans="1:19" ht="20.100000000000001" customHeight="1" x14ac:dyDescent="0.2">
      <c r="A198" s="51" t="str">
        <f>CyP!A203</f>
        <v>12.1.5.3</v>
      </c>
      <c r="B198" s="339" t="str">
        <f t="shared" si="20"/>
        <v>Caño PVC Ø 40</v>
      </c>
      <c r="C198" s="340"/>
      <c r="D198" s="13">
        <f t="shared" si="21"/>
        <v>0</v>
      </c>
      <c r="E198" s="49"/>
      <c r="F198" s="105"/>
      <c r="G198" s="105"/>
      <c r="H198" s="105"/>
      <c r="I198" s="105"/>
      <c r="J198" s="105"/>
      <c r="K198" s="105"/>
      <c r="L198" s="105"/>
      <c r="M198" s="105"/>
      <c r="N198" s="105"/>
      <c r="O198" s="105"/>
      <c r="P198" s="105"/>
      <c r="Q198" s="105"/>
      <c r="R198" s="19"/>
      <c r="S198" s="18">
        <f t="shared" si="22"/>
        <v>0</v>
      </c>
    </row>
    <row r="199" spans="1:19" ht="20.100000000000001" customHeight="1" x14ac:dyDescent="0.2">
      <c r="A199" s="51" t="str">
        <f>CyP!A204</f>
        <v>12.1.5.4</v>
      </c>
      <c r="B199" s="339" t="str">
        <f t="shared" si="20"/>
        <v>Bocas de Acceso</v>
      </c>
      <c r="C199" s="340"/>
      <c r="D199" s="13">
        <f t="shared" si="21"/>
        <v>0</v>
      </c>
      <c r="E199" s="49"/>
      <c r="F199" s="105"/>
      <c r="G199" s="105"/>
      <c r="H199" s="105"/>
      <c r="I199" s="105"/>
      <c r="J199" s="105"/>
      <c r="K199" s="105"/>
      <c r="L199" s="105"/>
      <c r="M199" s="105"/>
      <c r="N199" s="105"/>
      <c r="O199" s="105"/>
      <c r="P199" s="105"/>
      <c r="Q199" s="105"/>
      <c r="R199" s="19"/>
      <c r="S199" s="18">
        <f t="shared" si="22"/>
        <v>0</v>
      </c>
    </row>
    <row r="200" spans="1:19" ht="20.100000000000001" customHeight="1" x14ac:dyDescent="0.2">
      <c r="A200" s="51" t="str">
        <f>CyP!A205</f>
        <v>12.1.5.5</v>
      </c>
      <c r="B200" s="339" t="str">
        <f t="shared" si="20"/>
        <v>Bocas de Inspección</v>
      </c>
      <c r="C200" s="340"/>
      <c r="D200" s="13">
        <f t="shared" si="21"/>
        <v>0</v>
      </c>
      <c r="E200" s="49"/>
      <c r="F200" s="105"/>
      <c r="G200" s="105"/>
      <c r="H200" s="105"/>
      <c r="I200" s="105"/>
      <c r="J200" s="105"/>
      <c r="K200" s="105"/>
      <c r="L200" s="105"/>
      <c r="M200" s="105"/>
      <c r="N200" s="105"/>
      <c r="O200" s="105"/>
      <c r="P200" s="105"/>
      <c r="Q200" s="105"/>
      <c r="R200" s="19"/>
      <c r="S200" s="18">
        <f t="shared" si="22"/>
        <v>0</v>
      </c>
    </row>
    <row r="201" spans="1:19" ht="20.100000000000001" customHeight="1" x14ac:dyDescent="0.2">
      <c r="A201" s="51" t="str">
        <f>CyP!A206</f>
        <v>12.1.5.6</v>
      </c>
      <c r="B201" s="339" t="str">
        <f t="shared" si="20"/>
        <v>Pileta de piso</v>
      </c>
      <c r="C201" s="340"/>
      <c r="D201" s="13">
        <f t="shared" si="21"/>
        <v>0</v>
      </c>
      <c r="E201" s="49"/>
      <c r="F201" s="105"/>
      <c r="G201" s="105"/>
      <c r="H201" s="105"/>
      <c r="I201" s="105"/>
      <c r="J201" s="105"/>
      <c r="K201" s="105"/>
      <c r="L201" s="105"/>
      <c r="M201" s="105"/>
      <c r="N201" s="105"/>
      <c r="O201" s="105"/>
      <c r="P201" s="105"/>
      <c r="Q201" s="105"/>
      <c r="R201" s="19"/>
      <c r="S201" s="18">
        <f t="shared" si="22"/>
        <v>0</v>
      </c>
    </row>
    <row r="202" spans="1:19" ht="20.100000000000001" customHeight="1" x14ac:dyDescent="0.2">
      <c r="A202" s="51" t="str">
        <f>CyP!A207</f>
        <v>12.2</v>
      </c>
      <c r="B202" s="339" t="str">
        <f t="shared" si="20"/>
        <v>Ventilación</v>
      </c>
      <c r="C202" s="340"/>
      <c r="D202" s="13">
        <f t="shared" si="21"/>
        <v>0</v>
      </c>
      <c r="E202" s="49"/>
      <c r="F202" s="105"/>
      <c r="G202" s="105"/>
      <c r="H202" s="105"/>
      <c r="I202" s="105"/>
      <c r="J202" s="105"/>
      <c r="K202" s="105"/>
      <c r="L202" s="105"/>
      <c r="M202" s="105"/>
      <c r="N202" s="105"/>
      <c r="O202" s="105"/>
      <c r="P202" s="105"/>
      <c r="Q202" s="105"/>
      <c r="R202" s="19"/>
      <c r="S202" s="18">
        <f t="shared" si="22"/>
        <v>0</v>
      </c>
    </row>
    <row r="203" spans="1:19" ht="20.100000000000001" customHeight="1" x14ac:dyDescent="0.2">
      <c r="A203" s="51" t="str">
        <f>CyP!A208</f>
        <v>12.2.1</v>
      </c>
      <c r="B203" s="339" t="str">
        <f t="shared" si="20"/>
        <v>Cañerías de P.V.C. y Accesorios</v>
      </c>
      <c r="C203" s="340"/>
      <c r="D203" s="13">
        <f t="shared" si="21"/>
        <v>0</v>
      </c>
      <c r="E203" s="49"/>
      <c r="F203" s="105"/>
      <c r="G203" s="105"/>
      <c r="H203" s="105"/>
      <c r="I203" s="105"/>
      <c r="J203" s="105"/>
      <c r="K203" s="105"/>
      <c r="L203" s="105"/>
      <c r="M203" s="105"/>
      <c r="N203" s="105"/>
      <c r="O203" s="105"/>
      <c r="P203" s="105"/>
      <c r="Q203" s="105"/>
      <c r="R203" s="19"/>
      <c r="S203" s="18">
        <f t="shared" si="22"/>
        <v>0</v>
      </c>
    </row>
    <row r="204" spans="1:19" ht="20.100000000000001" customHeight="1" x14ac:dyDescent="0.2">
      <c r="A204" s="51" t="str">
        <f>CyP!A209</f>
        <v>12.3</v>
      </c>
      <c r="B204" s="339" t="str">
        <f t="shared" si="20"/>
        <v>Dispositivos de tratamiento y otros</v>
      </c>
      <c r="C204" s="340"/>
      <c r="D204" s="13">
        <f t="shared" si="21"/>
        <v>0</v>
      </c>
      <c r="E204" s="49"/>
      <c r="F204" s="105"/>
      <c r="G204" s="105"/>
      <c r="H204" s="105"/>
      <c r="I204" s="105"/>
      <c r="J204" s="105"/>
      <c r="K204" s="105"/>
      <c r="L204" s="105"/>
      <c r="M204" s="105"/>
      <c r="N204" s="105"/>
      <c r="O204" s="105"/>
      <c r="P204" s="105"/>
      <c r="Q204" s="105"/>
      <c r="R204" s="19"/>
      <c r="S204" s="18">
        <f t="shared" si="22"/>
        <v>0</v>
      </c>
    </row>
    <row r="205" spans="1:19" ht="20.100000000000001" customHeight="1" x14ac:dyDescent="0.2">
      <c r="A205" s="51" t="str">
        <f>CyP!A210</f>
        <v>12.3.2</v>
      </c>
      <c r="B205" s="339" t="str">
        <f t="shared" si="20"/>
        <v>Cámara séptica</v>
      </c>
      <c r="C205" s="340"/>
      <c r="D205" s="13">
        <f t="shared" ref="D205:D211" si="23">IFERROR(VLOOKUP(A205,Tabla_CyP,9,FALSE),0)</f>
        <v>0</v>
      </c>
      <c r="E205" s="49"/>
      <c r="F205" s="105"/>
      <c r="G205" s="105"/>
      <c r="H205" s="105"/>
      <c r="I205" s="105"/>
      <c r="J205" s="105"/>
      <c r="K205" s="105"/>
      <c r="L205" s="105"/>
      <c r="M205" s="105"/>
      <c r="N205" s="105"/>
      <c r="O205" s="105"/>
      <c r="P205" s="105"/>
      <c r="Q205" s="105"/>
      <c r="R205" s="19"/>
      <c r="S205" s="18">
        <f t="shared" ref="S205:S211" si="24">SUM(F205:Q205)</f>
        <v>0</v>
      </c>
    </row>
    <row r="206" spans="1:19" ht="20.100000000000001" customHeight="1" x14ac:dyDescent="0.2">
      <c r="A206" s="51" t="str">
        <f>CyP!A211</f>
        <v>12.3.3</v>
      </c>
      <c r="B206" s="339" t="str">
        <f t="shared" si="20"/>
        <v>Pozos Absorventes y conexiones</v>
      </c>
      <c r="C206" s="340"/>
      <c r="D206" s="13">
        <f t="shared" si="23"/>
        <v>0</v>
      </c>
      <c r="E206" s="49"/>
      <c r="F206" s="105"/>
      <c r="G206" s="105"/>
      <c r="H206" s="105"/>
      <c r="I206" s="105"/>
      <c r="J206" s="105"/>
      <c r="K206" s="105"/>
      <c r="L206" s="105"/>
      <c r="M206" s="105"/>
      <c r="N206" s="105"/>
      <c r="O206" s="105"/>
      <c r="P206" s="105"/>
      <c r="Q206" s="105"/>
      <c r="R206" s="19"/>
      <c r="S206" s="18">
        <f t="shared" si="24"/>
        <v>0</v>
      </c>
    </row>
    <row r="207" spans="1:19" ht="20.100000000000001" customHeight="1" x14ac:dyDescent="0.2">
      <c r="A207" s="51" t="str">
        <f>CyP!A212</f>
        <v>12.3.4</v>
      </c>
      <c r="B207" s="339" t="str">
        <f t="shared" si="20"/>
        <v>Interceptores de grasas y aceites</v>
      </c>
      <c r="C207" s="340"/>
      <c r="D207" s="13">
        <f t="shared" si="23"/>
        <v>0</v>
      </c>
      <c r="E207" s="49"/>
      <c r="F207" s="105"/>
      <c r="G207" s="105"/>
      <c r="H207" s="105"/>
      <c r="I207" s="105"/>
      <c r="J207" s="105"/>
      <c r="K207" s="105"/>
      <c r="L207" s="105"/>
      <c r="M207" s="105"/>
      <c r="N207" s="105"/>
      <c r="O207" s="105"/>
      <c r="P207" s="105"/>
      <c r="Q207" s="105"/>
      <c r="R207" s="19"/>
      <c r="S207" s="18">
        <f t="shared" si="24"/>
        <v>0</v>
      </c>
    </row>
    <row r="208" spans="1:19" ht="20.100000000000001" customHeight="1" x14ac:dyDescent="0.2">
      <c r="A208" s="51" t="str">
        <f>CyP!A213</f>
        <v>12.6</v>
      </c>
      <c r="B208" s="339" t="str">
        <f t="shared" si="20"/>
        <v>Cañería distribución agua fría-caliente</v>
      </c>
      <c r="C208" s="340"/>
      <c r="D208" s="13">
        <f t="shared" si="23"/>
        <v>0</v>
      </c>
      <c r="E208" s="49"/>
      <c r="F208" s="105"/>
      <c r="G208" s="105"/>
      <c r="H208" s="105"/>
      <c r="I208" s="105"/>
      <c r="J208" s="105"/>
      <c r="K208" s="105"/>
      <c r="L208" s="105"/>
      <c r="M208" s="105"/>
      <c r="N208" s="105"/>
      <c r="O208" s="105"/>
      <c r="P208" s="105"/>
      <c r="Q208" s="105"/>
      <c r="R208" s="19"/>
      <c r="S208" s="18">
        <f t="shared" si="24"/>
        <v>0</v>
      </c>
    </row>
    <row r="209" spans="1:19" ht="20.100000000000001" customHeight="1" x14ac:dyDescent="0.2">
      <c r="A209" s="51" t="str">
        <f>CyP!A214</f>
        <v>12.6.1</v>
      </c>
      <c r="B209" s="339" t="str">
        <f t="shared" si="12"/>
        <v>Piezas especiales</v>
      </c>
      <c r="C209" s="340"/>
      <c r="D209" s="13">
        <f t="shared" si="23"/>
        <v>0</v>
      </c>
      <c r="E209" s="49"/>
      <c r="F209" s="105"/>
      <c r="G209" s="105"/>
      <c r="H209" s="105"/>
      <c r="I209" s="105"/>
      <c r="J209" s="105"/>
      <c r="K209" s="105"/>
      <c r="L209" s="105"/>
      <c r="M209" s="105"/>
      <c r="N209" s="105"/>
      <c r="O209" s="105"/>
      <c r="P209" s="105"/>
      <c r="Q209" s="105"/>
      <c r="R209" s="19"/>
      <c r="S209" s="18">
        <f t="shared" si="24"/>
        <v>0</v>
      </c>
    </row>
    <row r="210" spans="1:19" ht="20.100000000000001" customHeight="1" x14ac:dyDescent="0.2">
      <c r="A210" s="51" t="str">
        <f>CyP!A215</f>
        <v>12.6.2</v>
      </c>
      <c r="B210" s="339" t="str">
        <f t="shared" si="12"/>
        <v>Cañerías para distribución de agua</v>
      </c>
      <c r="C210" s="340"/>
      <c r="D210" s="13">
        <f t="shared" si="23"/>
        <v>0</v>
      </c>
      <c r="E210" s="49"/>
      <c r="F210" s="105"/>
      <c r="G210" s="105"/>
      <c r="H210" s="105"/>
      <c r="I210" s="105"/>
      <c r="J210" s="105"/>
      <c r="K210" s="105"/>
      <c r="L210" s="105"/>
      <c r="M210" s="105"/>
      <c r="N210" s="105"/>
      <c r="O210" s="105"/>
      <c r="P210" s="105"/>
      <c r="Q210" s="105"/>
      <c r="R210" s="17"/>
      <c r="S210" s="18">
        <f t="shared" si="24"/>
        <v>0</v>
      </c>
    </row>
    <row r="211" spans="1:19" ht="20.100000000000001" customHeight="1" x14ac:dyDescent="0.2">
      <c r="A211" s="51" t="str">
        <f>CyP!A216</f>
        <v>12.6.2.1</v>
      </c>
      <c r="B211" s="339" t="str">
        <f t="shared" si="12"/>
        <v>Caño AcquaØ 63mm- P/colector</v>
      </c>
      <c r="C211" s="340"/>
      <c r="D211" s="13">
        <f t="shared" si="23"/>
        <v>0</v>
      </c>
      <c r="E211" s="49"/>
      <c r="F211" s="106"/>
      <c r="G211" s="106"/>
      <c r="H211" s="106"/>
      <c r="I211" s="106"/>
      <c r="J211" s="106"/>
      <c r="K211" s="106"/>
      <c r="L211" s="106"/>
      <c r="M211" s="106"/>
      <c r="N211" s="106"/>
      <c r="O211" s="106"/>
      <c r="P211" s="106"/>
      <c r="Q211" s="106"/>
      <c r="R211" s="17"/>
      <c r="S211" s="18">
        <f t="shared" si="24"/>
        <v>0</v>
      </c>
    </row>
    <row r="212" spans="1:19" ht="20.100000000000001" customHeight="1" x14ac:dyDescent="0.2">
      <c r="A212" s="51" t="str">
        <f>CyP!A217</f>
        <v>12.6.2.2</v>
      </c>
      <c r="B212" s="339" t="str">
        <f t="shared" ref="B212:B217" si="25">IFERROR(VLOOKUP(A212,Tabla_CyP,2,FALSE),"")</f>
        <v>Caño AcquaØ 50mm</v>
      </c>
      <c r="C212" s="340"/>
      <c r="D212" s="13">
        <f t="shared" ref="D212:D217" si="26">IFERROR(VLOOKUP(A212,Tabla_CyP,9,FALSE),0)</f>
        <v>0</v>
      </c>
      <c r="E212" s="49"/>
      <c r="F212" s="106"/>
      <c r="G212" s="106"/>
      <c r="H212" s="106"/>
      <c r="I212" s="106"/>
      <c r="J212" s="106"/>
      <c r="K212" s="106"/>
      <c r="L212" s="106"/>
      <c r="M212" s="106"/>
      <c r="N212" s="106"/>
      <c r="O212" s="106"/>
      <c r="P212" s="106"/>
      <c r="Q212" s="106"/>
      <c r="R212" s="17"/>
      <c r="S212" s="18"/>
    </row>
    <row r="213" spans="1:19" ht="20.100000000000001" customHeight="1" x14ac:dyDescent="0.2">
      <c r="A213" s="51" t="str">
        <f>CyP!A218</f>
        <v>12.6.2.3</v>
      </c>
      <c r="B213" s="339" t="str">
        <f t="shared" si="25"/>
        <v>Caño AcquaØ 32mm</v>
      </c>
      <c r="C213" s="340"/>
      <c r="D213" s="13">
        <f t="shared" si="26"/>
        <v>0</v>
      </c>
      <c r="E213" s="49"/>
      <c r="F213" s="106"/>
      <c r="G213" s="106"/>
      <c r="H213" s="106"/>
      <c r="I213" s="106"/>
      <c r="J213" s="106"/>
      <c r="K213" s="106"/>
      <c r="L213" s="106"/>
      <c r="M213" s="106"/>
      <c r="N213" s="106"/>
      <c r="O213" s="106"/>
      <c r="P213" s="106"/>
      <c r="Q213" s="106"/>
      <c r="R213" s="17"/>
      <c r="S213" s="18"/>
    </row>
    <row r="214" spans="1:19" ht="20.100000000000001" customHeight="1" x14ac:dyDescent="0.2">
      <c r="A214" s="51" t="str">
        <f>CyP!A219</f>
        <v>12.6.2.4</v>
      </c>
      <c r="B214" s="339" t="str">
        <f t="shared" si="25"/>
        <v>Caño AcquaØ 25mm</v>
      </c>
      <c r="C214" s="340"/>
      <c r="D214" s="13">
        <f t="shared" si="26"/>
        <v>0</v>
      </c>
      <c r="E214" s="49"/>
      <c r="F214" s="106"/>
      <c r="G214" s="106"/>
      <c r="H214" s="106"/>
      <c r="I214" s="106"/>
      <c r="J214" s="106"/>
      <c r="K214" s="106"/>
      <c r="L214" s="106"/>
      <c r="M214" s="106"/>
      <c r="N214" s="106"/>
      <c r="O214" s="106"/>
      <c r="P214" s="106"/>
      <c r="Q214" s="106"/>
      <c r="R214" s="17"/>
      <c r="S214" s="18"/>
    </row>
    <row r="215" spans="1:19" ht="20.100000000000001" customHeight="1" x14ac:dyDescent="0.2">
      <c r="A215" s="51" t="str">
        <f>CyP!A220</f>
        <v>12.6.2.5</v>
      </c>
      <c r="B215" s="339" t="str">
        <f t="shared" si="25"/>
        <v>Caño AcquaØ 20mm</v>
      </c>
      <c r="C215" s="340"/>
      <c r="D215" s="13">
        <f t="shared" si="26"/>
        <v>0</v>
      </c>
      <c r="E215" s="49"/>
      <c r="F215" s="106"/>
      <c r="G215" s="106"/>
      <c r="H215" s="106"/>
      <c r="I215" s="106"/>
      <c r="J215" s="106"/>
      <c r="K215" s="106"/>
      <c r="L215" s="106"/>
      <c r="M215" s="106"/>
      <c r="N215" s="106"/>
      <c r="O215" s="106"/>
      <c r="P215" s="106"/>
      <c r="Q215" s="106"/>
      <c r="R215" s="17"/>
      <c r="S215" s="18"/>
    </row>
    <row r="216" spans="1:19" ht="20.100000000000001" customHeight="1" x14ac:dyDescent="0.2">
      <c r="A216" s="51" t="str">
        <f>CyP!A221</f>
        <v>12.6.2.6</v>
      </c>
      <c r="B216" s="339" t="str">
        <f t="shared" si="25"/>
        <v>Varios</v>
      </c>
      <c r="C216" s="340"/>
      <c r="D216" s="13">
        <f t="shared" si="26"/>
        <v>0</v>
      </c>
      <c r="E216" s="49"/>
      <c r="F216" s="106"/>
      <c r="G216" s="106"/>
      <c r="H216" s="106"/>
      <c r="I216" s="106"/>
      <c r="J216" s="106"/>
      <c r="K216" s="106"/>
      <c r="L216" s="106"/>
      <c r="M216" s="106"/>
      <c r="N216" s="106"/>
      <c r="O216" s="106"/>
      <c r="P216" s="106"/>
      <c r="Q216" s="106"/>
      <c r="R216" s="17"/>
      <c r="S216" s="18"/>
    </row>
    <row r="217" spans="1:19" ht="20.100000000000001" customHeight="1" x14ac:dyDescent="0.2">
      <c r="A217" s="51" t="str">
        <f>CyP!A222</f>
        <v>12.6.3</v>
      </c>
      <c r="B217" s="339" t="str">
        <f t="shared" si="25"/>
        <v>Revestimientos de cañerías</v>
      </c>
      <c r="C217" s="340"/>
      <c r="D217" s="13">
        <f t="shared" si="26"/>
        <v>0</v>
      </c>
      <c r="E217" s="49"/>
      <c r="F217" s="106"/>
      <c r="G217" s="106"/>
      <c r="H217" s="106"/>
      <c r="I217" s="106"/>
      <c r="J217" s="106"/>
      <c r="K217" s="106"/>
      <c r="L217" s="106"/>
      <c r="M217" s="106"/>
      <c r="N217" s="106"/>
      <c r="O217" s="106"/>
      <c r="P217" s="106"/>
      <c r="Q217" s="106"/>
      <c r="R217" s="17"/>
      <c r="S217" s="18"/>
    </row>
    <row r="218" spans="1:19" ht="20.100000000000001" customHeight="1" x14ac:dyDescent="0.2">
      <c r="A218" s="51" t="str">
        <f>CyP!A223</f>
        <v>12.7</v>
      </c>
      <c r="B218" s="339" t="str">
        <f t="shared" ref="B218:B225" si="27">IFERROR(VLOOKUP(A218,Tabla_CyP,2,FALSE),"")</f>
        <v>Tanque de reserva y Bombeo</v>
      </c>
      <c r="C218" s="340"/>
      <c r="D218" s="13">
        <f t="shared" ref="D218:D225" si="28">IFERROR(VLOOKUP(A218,Tabla_CyP,9,FALSE),0)</f>
        <v>0</v>
      </c>
      <c r="E218" s="49"/>
      <c r="F218" s="106"/>
      <c r="G218" s="106"/>
      <c r="H218" s="106"/>
      <c r="I218" s="106"/>
      <c r="J218" s="106"/>
      <c r="K218" s="106"/>
      <c r="L218" s="106"/>
      <c r="M218" s="106"/>
      <c r="N218" s="106"/>
      <c r="O218" s="106"/>
      <c r="P218" s="106"/>
      <c r="Q218" s="106"/>
      <c r="R218" s="17"/>
      <c r="S218" s="18"/>
    </row>
    <row r="219" spans="1:19" ht="20.100000000000001" customHeight="1" x14ac:dyDescent="0.2">
      <c r="A219" s="51" t="str">
        <f>CyP!A224</f>
        <v>12.7.1</v>
      </c>
      <c r="B219" s="339" t="str">
        <f t="shared" si="27"/>
        <v>Tanques de Reserva</v>
      </c>
      <c r="C219" s="340"/>
      <c r="D219" s="13">
        <f t="shared" si="28"/>
        <v>0</v>
      </c>
      <c r="E219" s="49"/>
      <c r="F219" s="106"/>
      <c r="G219" s="106"/>
      <c r="H219" s="106"/>
      <c r="I219" s="106"/>
      <c r="J219" s="106"/>
      <c r="K219" s="106"/>
      <c r="L219" s="106"/>
      <c r="M219" s="106"/>
      <c r="N219" s="106"/>
      <c r="O219" s="106"/>
      <c r="P219" s="106"/>
      <c r="Q219" s="106"/>
      <c r="R219" s="17"/>
      <c r="S219" s="18"/>
    </row>
    <row r="220" spans="1:19" ht="20.100000000000001" customHeight="1" x14ac:dyDescent="0.2">
      <c r="A220" s="51" t="str">
        <f>CyP!A225</f>
        <v>12.7.1.1</v>
      </c>
      <c r="B220" s="339" t="str">
        <f t="shared" si="27"/>
        <v>Tanque 2500 ltrs</v>
      </c>
      <c r="C220" s="340"/>
      <c r="D220" s="13">
        <f t="shared" si="28"/>
        <v>0</v>
      </c>
      <c r="E220" s="49"/>
      <c r="F220" s="106"/>
      <c r="G220" s="106"/>
      <c r="H220" s="106"/>
      <c r="I220" s="106"/>
      <c r="J220" s="106"/>
      <c r="K220" s="106"/>
      <c r="L220" s="106"/>
      <c r="M220" s="106"/>
      <c r="N220" s="106"/>
      <c r="O220" s="106"/>
      <c r="P220" s="106"/>
      <c r="Q220" s="106"/>
      <c r="R220" s="17"/>
      <c r="S220" s="18"/>
    </row>
    <row r="221" spans="1:19" ht="20.100000000000001" customHeight="1" x14ac:dyDescent="0.2">
      <c r="A221" s="51" t="str">
        <f>CyP!A226</f>
        <v>12.7.2</v>
      </c>
      <c r="B221" s="339" t="str">
        <f t="shared" si="27"/>
        <v>Tanques de Bombeo</v>
      </c>
      <c r="C221" s="340"/>
      <c r="D221" s="13">
        <f t="shared" si="28"/>
        <v>0</v>
      </c>
      <c r="E221" s="49"/>
      <c r="F221" s="106"/>
      <c r="G221" s="106"/>
      <c r="H221" s="106"/>
      <c r="I221" s="106"/>
      <c r="J221" s="106"/>
      <c r="K221" s="106"/>
      <c r="L221" s="106"/>
      <c r="M221" s="106"/>
      <c r="N221" s="106"/>
      <c r="O221" s="106"/>
      <c r="P221" s="106"/>
      <c r="Q221" s="106"/>
      <c r="R221" s="17"/>
      <c r="S221" s="18"/>
    </row>
    <row r="222" spans="1:19" ht="20.100000000000001" customHeight="1" x14ac:dyDescent="0.2">
      <c r="A222" s="51" t="str">
        <f>CyP!A227</f>
        <v>12.7.2.1</v>
      </c>
      <c r="B222" s="339" t="str">
        <f t="shared" si="27"/>
        <v>Tanque 2500 ltrs</v>
      </c>
      <c r="C222" s="340"/>
      <c r="D222" s="13">
        <f t="shared" si="28"/>
        <v>0</v>
      </c>
      <c r="E222" s="49"/>
      <c r="F222" s="106"/>
      <c r="G222" s="106"/>
      <c r="H222" s="106"/>
      <c r="I222" s="106"/>
      <c r="J222" s="106"/>
      <c r="K222" s="106"/>
      <c r="L222" s="106"/>
      <c r="M222" s="106"/>
      <c r="N222" s="106"/>
      <c r="O222" s="106"/>
      <c r="P222" s="106"/>
      <c r="Q222" s="106"/>
      <c r="R222" s="17"/>
      <c r="S222" s="18"/>
    </row>
    <row r="223" spans="1:19" ht="20.100000000000001" customHeight="1" x14ac:dyDescent="0.2">
      <c r="A223" s="51" t="str">
        <f>CyP!A228</f>
        <v>12.8</v>
      </c>
      <c r="B223" s="339" t="str">
        <f t="shared" si="27"/>
        <v>Artefactos sanitarios y griferia</v>
      </c>
      <c r="C223" s="340"/>
      <c r="D223" s="13">
        <f t="shared" si="28"/>
        <v>0</v>
      </c>
      <c r="E223" s="49"/>
      <c r="F223" s="106"/>
      <c r="G223" s="106"/>
      <c r="H223" s="106"/>
      <c r="I223" s="106"/>
      <c r="J223" s="106"/>
      <c r="K223" s="106"/>
      <c r="L223" s="106"/>
      <c r="M223" s="106"/>
      <c r="N223" s="106"/>
      <c r="O223" s="106"/>
      <c r="P223" s="106"/>
      <c r="Q223" s="106"/>
      <c r="R223" s="17"/>
      <c r="S223" s="18"/>
    </row>
    <row r="224" spans="1:19" ht="20.100000000000001" customHeight="1" x14ac:dyDescent="0.2">
      <c r="A224" s="51" t="str">
        <f>CyP!A229</f>
        <v>12.8.1</v>
      </c>
      <c r="B224" s="339" t="str">
        <f t="shared" si="27"/>
        <v>Artefactos y Accesorios</v>
      </c>
      <c r="C224" s="340"/>
      <c r="D224" s="13">
        <f t="shared" si="28"/>
        <v>0</v>
      </c>
      <c r="E224" s="49"/>
      <c r="F224" s="106"/>
      <c r="G224" s="106"/>
      <c r="H224" s="106"/>
      <c r="I224" s="106"/>
      <c r="J224" s="106"/>
      <c r="K224" s="106"/>
      <c r="L224" s="106"/>
      <c r="M224" s="106"/>
      <c r="N224" s="106"/>
      <c r="O224" s="106"/>
      <c r="P224" s="106"/>
      <c r="Q224" s="106"/>
      <c r="R224" s="17"/>
      <c r="S224" s="18"/>
    </row>
    <row r="225" spans="1:19" ht="20.100000000000001" customHeight="1" x14ac:dyDescent="0.2">
      <c r="A225" s="51" t="str">
        <f>CyP!A230</f>
        <v>12.8.1.1</v>
      </c>
      <c r="B225" s="339" t="str">
        <f t="shared" si="27"/>
        <v xml:space="preserve">Inodoro Ferrum </v>
      </c>
      <c r="C225" s="340"/>
      <c r="D225" s="13">
        <f t="shared" si="28"/>
        <v>0</v>
      </c>
      <c r="E225" s="49"/>
      <c r="F225" s="106"/>
      <c r="G225" s="106"/>
      <c r="H225" s="106"/>
      <c r="I225" s="106"/>
      <c r="J225" s="106"/>
      <c r="K225" s="106"/>
      <c r="L225" s="106"/>
      <c r="M225" s="106"/>
      <c r="N225" s="106"/>
      <c r="O225" s="106"/>
      <c r="P225" s="106"/>
      <c r="Q225" s="106"/>
      <c r="R225" s="17"/>
      <c r="S225" s="18"/>
    </row>
    <row r="226" spans="1:19" ht="20.100000000000001" customHeight="1" x14ac:dyDescent="0.2">
      <c r="A226" s="51" t="str">
        <f>CyP!A231</f>
        <v>12.8.1.2</v>
      </c>
      <c r="B226" s="339" t="str">
        <f t="shared" ref="B226:B270" si="29">IFERROR(VLOOKUP(A226,Tabla_CyP,2,FALSE),"")</f>
        <v>Inodoro Ferrum discapacitado c/depósito mochila</v>
      </c>
      <c r="C226" s="340"/>
      <c r="D226" s="13">
        <f t="shared" ref="D226:D270" si="30">IFERROR(VLOOKUP(A226,Tabla_CyP,9,FALSE),0)</f>
        <v>0</v>
      </c>
      <c r="E226" s="49"/>
      <c r="F226" s="106"/>
      <c r="G226" s="106"/>
      <c r="H226" s="106"/>
      <c r="I226" s="106"/>
      <c r="J226" s="106"/>
      <c r="K226" s="106"/>
      <c r="L226" s="106"/>
      <c r="M226" s="106"/>
      <c r="N226" s="106"/>
      <c r="O226" s="106"/>
      <c r="P226" s="106"/>
      <c r="Q226" s="106"/>
      <c r="R226" s="17"/>
      <c r="S226" s="18"/>
    </row>
    <row r="227" spans="1:19" ht="20.100000000000001" customHeight="1" x14ac:dyDescent="0.2">
      <c r="A227" s="51" t="str">
        <f>CyP!A232</f>
        <v>12.8.1.3</v>
      </c>
      <c r="B227" s="339" t="str">
        <f t="shared" si="29"/>
        <v>Barrales discapacitado</v>
      </c>
      <c r="C227" s="340"/>
      <c r="D227" s="13">
        <f t="shared" si="30"/>
        <v>0</v>
      </c>
      <c r="E227" s="49"/>
      <c r="F227" s="106"/>
      <c r="G227" s="106"/>
      <c r="H227" s="106"/>
      <c r="I227" s="106"/>
      <c r="J227" s="106"/>
      <c r="K227" s="106"/>
      <c r="L227" s="106"/>
      <c r="M227" s="106"/>
      <c r="N227" s="106"/>
      <c r="O227" s="106"/>
      <c r="P227" s="106"/>
      <c r="Q227" s="106"/>
      <c r="R227" s="17"/>
      <c r="S227" s="18"/>
    </row>
    <row r="228" spans="1:19" ht="20.100000000000001" customHeight="1" x14ac:dyDescent="0.2">
      <c r="A228" s="51" t="str">
        <f>CyP!A233</f>
        <v>12.8.1.4</v>
      </c>
      <c r="B228" s="339" t="str">
        <f t="shared" si="29"/>
        <v>Lavamanos AºIº</v>
      </c>
      <c r="C228" s="340"/>
      <c r="D228" s="13">
        <f t="shared" si="30"/>
        <v>0</v>
      </c>
      <c r="E228" s="49"/>
      <c r="F228" s="106"/>
      <c r="G228" s="106"/>
      <c r="H228" s="106"/>
      <c r="I228" s="106"/>
      <c r="J228" s="106"/>
      <c r="K228" s="106"/>
      <c r="L228" s="106"/>
      <c r="M228" s="106"/>
      <c r="N228" s="106"/>
      <c r="O228" s="106"/>
      <c r="P228" s="106"/>
      <c r="Q228" s="106"/>
      <c r="R228" s="17"/>
      <c r="S228" s="18"/>
    </row>
    <row r="229" spans="1:19" ht="20.100000000000001" customHeight="1" x14ac:dyDescent="0.2">
      <c r="A229" s="51" t="str">
        <f>CyP!A234</f>
        <v>12.8.1.5</v>
      </c>
      <c r="B229" s="339" t="str">
        <f t="shared" si="29"/>
        <v>Pileta de Cocina AºIº</v>
      </c>
      <c r="C229" s="340"/>
      <c r="D229" s="13">
        <f t="shared" si="30"/>
        <v>0</v>
      </c>
      <c r="E229" s="49"/>
      <c r="F229" s="106"/>
      <c r="G229" s="106"/>
      <c r="H229" s="106"/>
      <c r="I229" s="106"/>
      <c r="J229" s="106"/>
      <c r="K229" s="106"/>
      <c r="L229" s="106"/>
      <c r="M229" s="106"/>
      <c r="N229" s="106"/>
      <c r="O229" s="106"/>
      <c r="P229" s="106"/>
      <c r="Q229" s="106"/>
      <c r="R229" s="17"/>
      <c r="S229" s="18"/>
    </row>
    <row r="230" spans="1:19" ht="20.100000000000001" customHeight="1" x14ac:dyDescent="0.2">
      <c r="A230" s="51" t="str">
        <f>CyP!A235</f>
        <v>12.8.1.6</v>
      </c>
      <c r="B230" s="339" t="str">
        <f t="shared" si="29"/>
        <v xml:space="preserve">Griferia FV para Lavatorio </v>
      </c>
      <c r="C230" s="340"/>
      <c r="D230" s="13">
        <f t="shared" si="30"/>
        <v>0</v>
      </c>
      <c r="E230" s="49"/>
      <c r="F230" s="106"/>
      <c r="G230" s="106"/>
      <c r="H230" s="106"/>
      <c r="I230" s="106"/>
      <c r="J230" s="106"/>
      <c r="K230" s="106"/>
      <c r="L230" s="106"/>
      <c r="M230" s="106"/>
      <c r="N230" s="106"/>
      <c r="O230" s="106"/>
      <c r="P230" s="106"/>
      <c r="Q230" s="106"/>
      <c r="R230" s="17"/>
      <c r="S230" s="18"/>
    </row>
    <row r="231" spans="1:19" ht="20.100000000000001" customHeight="1" x14ac:dyDescent="0.2">
      <c r="A231" s="51" t="str">
        <f>CyP!A236</f>
        <v>12.8.1.7</v>
      </c>
      <c r="B231" s="339" t="str">
        <f t="shared" si="29"/>
        <v>Griferia FV para Lavatorio p/discapacitado</v>
      </c>
      <c r="C231" s="340"/>
      <c r="D231" s="13">
        <f t="shared" si="30"/>
        <v>0</v>
      </c>
      <c r="E231" s="49"/>
      <c r="F231" s="106"/>
      <c r="G231" s="106"/>
      <c r="H231" s="106"/>
      <c r="I231" s="106"/>
      <c r="J231" s="106"/>
      <c r="K231" s="106"/>
      <c r="L231" s="106"/>
      <c r="M231" s="106"/>
      <c r="N231" s="106"/>
      <c r="O231" s="106"/>
      <c r="P231" s="106"/>
      <c r="Q231" s="106"/>
      <c r="R231" s="17"/>
      <c r="S231" s="18"/>
    </row>
    <row r="232" spans="1:19" ht="20.100000000000001" customHeight="1" x14ac:dyDescent="0.2">
      <c r="A232" s="51" t="str">
        <f>CyP!A237</f>
        <v>12.8.1.8</v>
      </c>
      <c r="B232" s="339" t="str">
        <f t="shared" si="29"/>
        <v>Griferia Pileta Cocinar FV y Pileta de lavar</v>
      </c>
      <c r="C232" s="340"/>
      <c r="D232" s="13">
        <f t="shared" si="30"/>
        <v>0</v>
      </c>
      <c r="E232" s="49"/>
      <c r="F232" s="106"/>
      <c r="G232" s="106"/>
      <c r="H232" s="106"/>
      <c r="I232" s="106"/>
      <c r="J232" s="106"/>
      <c r="K232" s="106"/>
      <c r="L232" s="106"/>
      <c r="M232" s="106"/>
      <c r="N232" s="106"/>
      <c r="O232" s="106"/>
      <c r="P232" s="106"/>
      <c r="Q232" s="106"/>
      <c r="R232" s="17"/>
      <c r="S232" s="18"/>
    </row>
    <row r="233" spans="1:19" ht="20.100000000000001" customHeight="1" x14ac:dyDescent="0.2">
      <c r="A233" s="51" t="str">
        <f>CyP!A238</f>
        <v>12.8.1.9</v>
      </c>
      <c r="B233" s="339" t="str">
        <f t="shared" si="29"/>
        <v xml:space="preserve">Lavabo discapacitado </v>
      </c>
      <c r="C233" s="340"/>
      <c r="D233" s="13">
        <f t="shared" si="30"/>
        <v>0</v>
      </c>
      <c r="E233" s="49"/>
      <c r="F233" s="106"/>
      <c r="G233" s="106"/>
      <c r="H233" s="106"/>
      <c r="I233" s="106"/>
      <c r="J233" s="106"/>
      <c r="K233" s="106"/>
      <c r="L233" s="106"/>
      <c r="M233" s="106"/>
      <c r="N233" s="106"/>
      <c r="O233" s="106"/>
      <c r="P233" s="106"/>
      <c r="Q233" s="106"/>
      <c r="R233" s="17"/>
      <c r="S233" s="18"/>
    </row>
    <row r="234" spans="1:19" ht="20.100000000000001" customHeight="1" x14ac:dyDescent="0.2">
      <c r="A234" s="51" t="str">
        <f>CyP!A239</f>
        <v>12.8.1.10</v>
      </c>
      <c r="B234" s="339" t="str">
        <f t="shared" si="29"/>
        <v>Varios, Accesorios para fijacion, adhesicos, etc.</v>
      </c>
      <c r="C234" s="340"/>
      <c r="D234" s="13">
        <f t="shared" si="30"/>
        <v>0</v>
      </c>
      <c r="E234" s="49"/>
      <c r="F234" s="106"/>
      <c r="G234" s="106"/>
      <c r="H234" s="106"/>
      <c r="I234" s="106"/>
      <c r="J234" s="106"/>
      <c r="K234" s="106"/>
      <c r="L234" s="106"/>
      <c r="M234" s="106"/>
      <c r="N234" s="106"/>
      <c r="O234" s="106"/>
      <c r="P234" s="106"/>
      <c r="Q234" s="106"/>
      <c r="R234" s="17"/>
      <c r="S234" s="18"/>
    </row>
    <row r="235" spans="1:19" ht="20.100000000000001" customHeight="1" x14ac:dyDescent="0.2">
      <c r="A235" s="51" t="str">
        <f>CyP!A240</f>
        <v>12.8.1.11</v>
      </c>
      <c r="B235" s="339" t="str">
        <f t="shared" si="29"/>
        <v>Flexibles</v>
      </c>
      <c r="C235" s="340"/>
      <c r="D235" s="13">
        <f t="shared" si="30"/>
        <v>0</v>
      </c>
      <c r="E235" s="49"/>
      <c r="F235" s="106"/>
      <c r="G235" s="106"/>
      <c r="H235" s="106"/>
      <c r="I235" s="106"/>
      <c r="J235" s="106"/>
      <c r="K235" s="106"/>
      <c r="L235" s="106"/>
      <c r="M235" s="106"/>
      <c r="N235" s="106"/>
      <c r="O235" s="106"/>
      <c r="P235" s="106"/>
      <c r="Q235" s="106"/>
      <c r="R235" s="17"/>
      <c r="S235" s="18"/>
    </row>
    <row r="236" spans="1:19" ht="20.100000000000001" customHeight="1" x14ac:dyDescent="0.2">
      <c r="A236" s="51" t="str">
        <f>CyP!A241</f>
        <v>12.9</v>
      </c>
      <c r="B236" s="339" t="str">
        <f t="shared" si="29"/>
        <v>Cañería de desague pluvial</v>
      </c>
      <c r="C236" s="340"/>
      <c r="D236" s="13">
        <f t="shared" si="30"/>
        <v>0</v>
      </c>
      <c r="E236" s="49"/>
      <c r="F236" s="106"/>
      <c r="G236" s="106"/>
      <c r="H236" s="106"/>
      <c r="I236" s="106"/>
      <c r="J236" s="106"/>
      <c r="K236" s="106"/>
      <c r="L236" s="106"/>
      <c r="M236" s="106"/>
      <c r="N236" s="106"/>
      <c r="O236" s="106"/>
      <c r="P236" s="106"/>
      <c r="Q236" s="106"/>
      <c r="R236" s="17"/>
      <c r="S236" s="18"/>
    </row>
    <row r="237" spans="1:19" ht="20.100000000000001" customHeight="1" x14ac:dyDescent="0.2">
      <c r="A237" s="51" t="str">
        <f>CyP!A242</f>
        <v>12.9.1</v>
      </c>
      <c r="B237" s="339" t="str">
        <f t="shared" si="29"/>
        <v>De P.V.C.</v>
      </c>
      <c r="C237" s="340"/>
      <c r="D237" s="13">
        <f t="shared" si="30"/>
        <v>0</v>
      </c>
      <c r="E237" s="49"/>
      <c r="F237" s="106"/>
      <c r="G237" s="106"/>
      <c r="H237" s="106"/>
      <c r="I237" s="106"/>
      <c r="J237" s="106"/>
      <c r="K237" s="106"/>
      <c r="L237" s="106"/>
      <c r="M237" s="106"/>
      <c r="N237" s="106"/>
      <c r="O237" s="106"/>
      <c r="P237" s="106"/>
      <c r="Q237" s="106"/>
      <c r="R237" s="17"/>
      <c r="S237" s="18"/>
    </row>
    <row r="238" spans="1:19" ht="20.100000000000001" customHeight="1" x14ac:dyDescent="0.2">
      <c r="A238" s="51" t="str">
        <f>CyP!A243</f>
        <v>12.9.1.1</v>
      </c>
      <c r="B238" s="339" t="str">
        <f t="shared" si="29"/>
        <v>Canaleta - Rejillas</v>
      </c>
      <c r="C238" s="340"/>
      <c r="D238" s="13">
        <f t="shared" si="30"/>
        <v>0</v>
      </c>
      <c r="E238" s="49"/>
      <c r="F238" s="106"/>
      <c r="G238" s="106"/>
      <c r="H238" s="106"/>
      <c r="I238" s="106"/>
      <c r="J238" s="106"/>
      <c r="K238" s="106"/>
      <c r="L238" s="106"/>
      <c r="M238" s="106"/>
      <c r="N238" s="106"/>
      <c r="O238" s="106"/>
      <c r="P238" s="106"/>
      <c r="Q238" s="106"/>
      <c r="R238" s="17"/>
      <c r="S238" s="18"/>
    </row>
    <row r="239" spans="1:19" ht="20.100000000000001" customHeight="1" x14ac:dyDescent="0.2">
      <c r="A239" s="51" t="str">
        <f>CyP!A244</f>
        <v>12.9.1.2</v>
      </c>
      <c r="B239" s="339" t="str">
        <f t="shared" si="29"/>
        <v>Gargola Hº Aº</v>
      </c>
      <c r="C239" s="340"/>
      <c r="D239" s="13">
        <f t="shared" si="30"/>
        <v>0</v>
      </c>
      <c r="E239" s="49"/>
      <c r="F239" s="106"/>
      <c r="G239" s="106"/>
      <c r="H239" s="106"/>
      <c r="I239" s="106"/>
      <c r="J239" s="106"/>
      <c r="K239" s="106"/>
      <c r="L239" s="106"/>
      <c r="M239" s="106"/>
      <c r="N239" s="106"/>
      <c r="O239" s="106"/>
      <c r="P239" s="106"/>
      <c r="Q239" s="106"/>
      <c r="R239" s="17"/>
      <c r="S239" s="18"/>
    </row>
    <row r="240" spans="1:19" ht="20.100000000000001" customHeight="1" x14ac:dyDescent="0.2">
      <c r="A240" s="51" t="str">
        <f>CyP!A245</f>
        <v>12.9.1.3</v>
      </c>
      <c r="B240" s="339" t="str">
        <f t="shared" si="29"/>
        <v>Embudo PVCº</v>
      </c>
      <c r="C240" s="340"/>
      <c r="D240" s="13">
        <f t="shared" si="30"/>
        <v>0</v>
      </c>
      <c r="E240" s="49"/>
      <c r="F240" s="106"/>
      <c r="G240" s="106"/>
      <c r="H240" s="106"/>
      <c r="I240" s="106"/>
      <c r="J240" s="106"/>
      <c r="K240" s="106"/>
      <c r="L240" s="106"/>
      <c r="M240" s="106"/>
      <c r="N240" s="106"/>
      <c r="O240" s="106"/>
      <c r="P240" s="106"/>
      <c r="Q240" s="106"/>
      <c r="R240" s="17"/>
      <c r="S240" s="18"/>
    </row>
    <row r="241" spans="1:19" ht="20.100000000000001" customHeight="1" x14ac:dyDescent="0.2">
      <c r="A241" s="51" t="str">
        <f>CyP!A246</f>
        <v>12.9.1.4</v>
      </c>
      <c r="B241" s="339" t="str">
        <f t="shared" si="29"/>
        <v>De P.V.C.</v>
      </c>
      <c r="C241" s="340"/>
      <c r="D241" s="13">
        <f t="shared" si="30"/>
        <v>0</v>
      </c>
      <c r="E241" s="49"/>
      <c r="F241" s="106"/>
      <c r="G241" s="106"/>
      <c r="H241" s="106"/>
      <c r="I241" s="106"/>
      <c r="J241" s="106"/>
      <c r="K241" s="106"/>
      <c r="L241" s="106"/>
      <c r="M241" s="106"/>
      <c r="N241" s="106"/>
      <c r="O241" s="106"/>
      <c r="P241" s="106"/>
      <c r="Q241" s="106"/>
      <c r="R241" s="17"/>
      <c r="S241" s="18"/>
    </row>
    <row r="242" spans="1:19" ht="20.100000000000001" customHeight="1" x14ac:dyDescent="0.2">
      <c r="A242" s="51" t="str">
        <f>CyP!A247</f>
        <v>12.10</v>
      </c>
      <c r="B242" s="339" t="str">
        <f t="shared" si="29"/>
        <v xml:space="preserve">Conexión a redes externas </v>
      </c>
      <c r="C242" s="340"/>
      <c r="D242" s="13">
        <f t="shared" si="30"/>
        <v>0</v>
      </c>
      <c r="E242" s="49"/>
      <c r="F242" s="106"/>
      <c r="G242" s="106"/>
      <c r="H242" s="106"/>
      <c r="I242" s="106"/>
      <c r="J242" s="106"/>
      <c r="K242" s="106"/>
      <c r="L242" s="106"/>
      <c r="M242" s="106"/>
      <c r="N242" s="106"/>
      <c r="O242" s="106"/>
      <c r="P242" s="106"/>
      <c r="Q242" s="106"/>
      <c r="R242" s="17"/>
      <c r="S242" s="18"/>
    </row>
    <row r="243" spans="1:19" ht="20.100000000000001" customHeight="1" x14ac:dyDescent="0.2">
      <c r="A243" s="51" t="str">
        <f>CyP!A248</f>
        <v>12.10.1</v>
      </c>
      <c r="B243" s="339" t="str">
        <f t="shared" si="29"/>
        <v>Conexión de agua</v>
      </c>
      <c r="C243" s="340"/>
      <c r="D243" s="13">
        <f t="shared" si="30"/>
        <v>0</v>
      </c>
      <c r="E243" s="49"/>
      <c r="F243" s="106"/>
      <c r="G243" s="106"/>
      <c r="H243" s="106"/>
      <c r="I243" s="106"/>
      <c r="J243" s="106"/>
      <c r="K243" s="106"/>
      <c r="L243" s="106"/>
      <c r="M243" s="106"/>
      <c r="N243" s="106"/>
      <c r="O243" s="106"/>
      <c r="P243" s="106"/>
      <c r="Q243" s="106"/>
      <c r="R243" s="17"/>
      <c r="S243" s="18"/>
    </row>
    <row r="244" spans="1:19" ht="20.100000000000001" customHeight="1" x14ac:dyDescent="0.2">
      <c r="A244" s="51">
        <f>CyP!A249</f>
        <v>14</v>
      </c>
      <c r="B244" s="339" t="str">
        <f t="shared" si="29"/>
        <v xml:space="preserve"> INSTALACIÓN ELECTROMECANICA</v>
      </c>
      <c r="C244" s="340"/>
      <c r="D244" s="13">
        <f t="shared" si="30"/>
        <v>0</v>
      </c>
      <c r="E244" s="49"/>
      <c r="F244" s="106"/>
      <c r="G244" s="106"/>
      <c r="H244" s="106"/>
      <c r="I244" s="106"/>
      <c r="J244" s="106"/>
      <c r="K244" s="106"/>
      <c r="L244" s="106"/>
      <c r="M244" s="106"/>
      <c r="N244" s="106"/>
      <c r="O244" s="106"/>
      <c r="P244" s="106"/>
      <c r="Q244" s="106"/>
      <c r="R244" s="17"/>
      <c r="S244" s="18"/>
    </row>
    <row r="245" spans="1:19" ht="20.100000000000001" customHeight="1" x14ac:dyDescent="0.2">
      <c r="A245" s="51" t="str">
        <f>CyP!A250</f>
        <v>14.1</v>
      </c>
      <c r="B245" s="339" t="str">
        <f t="shared" si="29"/>
        <v>Sistema de Bombeo Sanitario</v>
      </c>
      <c r="C245" s="340"/>
      <c r="D245" s="13">
        <f t="shared" si="30"/>
        <v>0</v>
      </c>
      <c r="E245" s="49"/>
      <c r="F245" s="106"/>
      <c r="G245" s="106"/>
      <c r="H245" s="106"/>
      <c r="I245" s="106"/>
      <c r="J245" s="106"/>
      <c r="K245" s="106"/>
      <c r="L245" s="106"/>
      <c r="M245" s="106"/>
      <c r="N245" s="106"/>
      <c r="O245" s="106"/>
      <c r="P245" s="106"/>
      <c r="Q245" s="106"/>
      <c r="R245" s="17"/>
      <c r="S245" s="18"/>
    </row>
    <row r="246" spans="1:19" ht="20.100000000000001" customHeight="1" x14ac:dyDescent="0.2">
      <c r="A246" s="51" t="str">
        <f>CyP!A251</f>
        <v>14.1.1</v>
      </c>
      <c r="B246" s="339" t="str">
        <f t="shared" si="29"/>
        <v xml:space="preserve">Equipo de bombeo  </v>
      </c>
      <c r="C246" s="340"/>
      <c r="D246" s="13">
        <f t="shared" si="30"/>
        <v>0</v>
      </c>
      <c r="E246" s="49"/>
      <c r="F246" s="106"/>
      <c r="G246" s="106"/>
      <c r="H246" s="106"/>
      <c r="I246" s="106"/>
      <c r="J246" s="106"/>
      <c r="K246" s="106"/>
      <c r="L246" s="106"/>
      <c r="M246" s="106"/>
      <c r="N246" s="106"/>
      <c r="O246" s="106"/>
      <c r="P246" s="106"/>
      <c r="Q246" s="106"/>
      <c r="R246" s="17"/>
      <c r="S246" s="18"/>
    </row>
    <row r="247" spans="1:19" ht="20.100000000000001" customHeight="1" x14ac:dyDescent="0.2">
      <c r="A247" s="51" t="str">
        <f>CyP!A252</f>
        <v>14.2</v>
      </c>
      <c r="B247" s="339" t="str">
        <f t="shared" si="29"/>
        <v>Sistema de Bombeo de Servicio Contra Incendio</v>
      </c>
      <c r="C247" s="340"/>
      <c r="D247" s="13">
        <f t="shared" si="30"/>
        <v>0</v>
      </c>
      <c r="E247" s="49"/>
      <c r="F247" s="106"/>
      <c r="G247" s="106"/>
      <c r="H247" s="106"/>
      <c r="I247" s="106"/>
      <c r="J247" s="106"/>
      <c r="K247" s="106"/>
      <c r="L247" s="106"/>
      <c r="M247" s="106"/>
      <c r="N247" s="106"/>
      <c r="O247" s="106"/>
      <c r="P247" s="106"/>
      <c r="Q247" s="106"/>
      <c r="R247" s="17"/>
      <c r="S247" s="18"/>
    </row>
    <row r="248" spans="1:19" ht="20.100000000000001" customHeight="1" x14ac:dyDescent="0.2">
      <c r="A248" s="51" t="str">
        <f>CyP!A253</f>
        <v>14.2.1</v>
      </c>
      <c r="B248" s="339" t="str">
        <f t="shared" si="29"/>
        <v>Tablero Eléctrico de Servicio Contra Incendio</v>
      </c>
      <c r="C248" s="340"/>
      <c r="D248" s="13">
        <f t="shared" si="30"/>
        <v>0</v>
      </c>
      <c r="E248" s="49"/>
      <c r="F248" s="106"/>
      <c r="G248" s="106"/>
      <c r="H248" s="106"/>
      <c r="I248" s="106"/>
      <c r="J248" s="106"/>
      <c r="K248" s="106"/>
      <c r="L248" s="106"/>
      <c r="M248" s="106"/>
      <c r="N248" s="106"/>
      <c r="O248" s="106"/>
      <c r="P248" s="106"/>
      <c r="Q248" s="106"/>
      <c r="R248" s="17"/>
      <c r="S248" s="18"/>
    </row>
    <row r="249" spans="1:19" ht="20.100000000000001" customHeight="1" x14ac:dyDescent="0.2">
      <c r="A249" s="51" t="str">
        <f>CyP!A254</f>
        <v>14.2.2</v>
      </c>
      <c r="B249" s="339" t="str">
        <f t="shared" si="29"/>
        <v>Grupo electrogeno para Servicio Contra Incendio</v>
      </c>
      <c r="C249" s="340"/>
      <c r="D249" s="13">
        <f t="shared" si="30"/>
        <v>0</v>
      </c>
      <c r="E249" s="49"/>
      <c r="F249" s="106"/>
      <c r="G249" s="106"/>
      <c r="H249" s="106"/>
      <c r="I249" s="106"/>
      <c r="J249" s="106"/>
      <c r="K249" s="106"/>
      <c r="L249" s="106"/>
      <c r="M249" s="106"/>
      <c r="N249" s="106"/>
      <c r="O249" s="106"/>
      <c r="P249" s="106"/>
      <c r="Q249" s="106"/>
      <c r="R249" s="17"/>
      <c r="S249" s="18"/>
    </row>
    <row r="250" spans="1:19" ht="20.100000000000001" customHeight="1" x14ac:dyDescent="0.2">
      <c r="A250" s="51" t="str">
        <f>CyP!A255</f>
        <v>14.2.3</v>
      </c>
      <c r="B250" s="339" t="str">
        <f t="shared" si="29"/>
        <v>Equipo de Bombeo para servicio contra incendios</v>
      </c>
      <c r="C250" s="340"/>
      <c r="D250" s="13">
        <f t="shared" si="30"/>
        <v>0</v>
      </c>
      <c r="E250" s="49"/>
      <c r="F250" s="106"/>
      <c r="G250" s="106"/>
      <c r="H250" s="106"/>
      <c r="I250" s="106"/>
      <c r="J250" s="106"/>
      <c r="K250" s="106"/>
      <c r="L250" s="106"/>
      <c r="M250" s="106"/>
      <c r="N250" s="106"/>
      <c r="O250" s="106"/>
      <c r="P250" s="106"/>
      <c r="Q250" s="106"/>
      <c r="R250" s="17"/>
      <c r="S250" s="18"/>
    </row>
    <row r="251" spans="1:19" ht="20.100000000000001" customHeight="1" x14ac:dyDescent="0.2">
      <c r="A251" s="51">
        <f>CyP!A256</f>
        <v>16</v>
      </c>
      <c r="B251" s="339" t="str">
        <f t="shared" si="29"/>
        <v xml:space="preserve"> INSTALACIÓN DE AIRE ACONDICIONADO</v>
      </c>
      <c r="C251" s="340"/>
      <c r="D251" s="13">
        <f t="shared" si="30"/>
        <v>0</v>
      </c>
      <c r="E251" s="49"/>
      <c r="F251" s="106"/>
      <c r="G251" s="106"/>
      <c r="H251" s="106"/>
      <c r="I251" s="106"/>
      <c r="J251" s="106"/>
      <c r="K251" s="106"/>
      <c r="L251" s="106"/>
      <c r="M251" s="106"/>
      <c r="N251" s="106"/>
      <c r="O251" s="106"/>
      <c r="P251" s="106"/>
      <c r="Q251" s="106"/>
      <c r="R251" s="17"/>
      <c r="S251" s="18"/>
    </row>
    <row r="252" spans="1:19" ht="20.100000000000001" customHeight="1" x14ac:dyDescent="0.2">
      <c r="A252" s="51" t="str">
        <f>CyP!A257</f>
        <v>16.1</v>
      </c>
      <c r="B252" s="339" t="str">
        <f t="shared" si="29"/>
        <v>Instalación de aire acondicionado Frio - Calor</v>
      </c>
      <c r="C252" s="340"/>
      <c r="D252" s="13">
        <f t="shared" si="30"/>
        <v>0</v>
      </c>
      <c r="E252" s="49"/>
      <c r="F252" s="106"/>
      <c r="G252" s="106"/>
      <c r="H252" s="106"/>
      <c r="I252" s="106"/>
      <c r="J252" s="106"/>
      <c r="K252" s="106"/>
      <c r="L252" s="106"/>
      <c r="M252" s="106"/>
      <c r="N252" s="106"/>
      <c r="O252" s="106"/>
      <c r="P252" s="106"/>
      <c r="Q252" s="106"/>
      <c r="R252" s="17"/>
      <c r="S252" s="18"/>
    </row>
    <row r="253" spans="1:19" ht="20.100000000000001" customHeight="1" x14ac:dyDescent="0.2">
      <c r="A253" s="51" t="str">
        <f>CyP!A258</f>
        <v>16.1.1</v>
      </c>
      <c r="B253" s="339" t="str">
        <f t="shared" si="29"/>
        <v>Equipos de Aire Acondicionado 8000 fr</v>
      </c>
      <c r="C253" s="340"/>
      <c r="D253" s="13">
        <f t="shared" si="30"/>
        <v>0</v>
      </c>
      <c r="E253" s="49"/>
      <c r="F253" s="106"/>
      <c r="G253" s="106"/>
      <c r="H253" s="106"/>
      <c r="I253" s="106"/>
      <c r="J253" s="106"/>
      <c r="K253" s="106"/>
      <c r="L253" s="106"/>
      <c r="M253" s="106"/>
      <c r="N253" s="106"/>
      <c r="O253" s="106"/>
      <c r="P253" s="106"/>
      <c r="Q253" s="106"/>
      <c r="R253" s="17"/>
      <c r="S253" s="18"/>
    </row>
    <row r="254" spans="1:19" ht="20.100000000000001" customHeight="1" x14ac:dyDescent="0.2">
      <c r="A254" s="51" t="str">
        <f>CyP!A259</f>
        <v>16.1.2</v>
      </c>
      <c r="B254" s="339" t="str">
        <f t="shared" si="29"/>
        <v>Equipos de Aire Acondicionado 4500 fr</v>
      </c>
      <c r="C254" s="340"/>
      <c r="D254" s="13">
        <f t="shared" si="30"/>
        <v>0</v>
      </c>
      <c r="E254" s="49"/>
      <c r="F254" s="106"/>
      <c r="G254" s="106"/>
      <c r="H254" s="106"/>
      <c r="I254" s="106"/>
      <c r="J254" s="106"/>
      <c r="K254" s="106"/>
      <c r="L254" s="106"/>
      <c r="M254" s="106"/>
      <c r="N254" s="106"/>
      <c r="O254" s="106"/>
      <c r="P254" s="106"/>
      <c r="Q254" s="106"/>
      <c r="R254" s="17"/>
      <c r="S254" s="18"/>
    </row>
    <row r="255" spans="1:19" ht="20.100000000000001" customHeight="1" x14ac:dyDescent="0.2">
      <c r="A255" s="51" t="str">
        <f>CyP!A260</f>
        <v>16.1.3</v>
      </c>
      <c r="B255" s="339" t="str">
        <f t="shared" si="29"/>
        <v>Accesorios</v>
      </c>
      <c r="C255" s="340"/>
      <c r="D255" s="13">
        <f t="shared" si="30"/>
        <v>0</v>
      </c>
      <c r="E255" s="49"/>
      <c r="F255" s="106"/>
      <c r="G255" s="106"/>
      <c r="H255" s="106"/>
      <c r="I255" s="106"/>
      <c r="J255" s="106"/>
      <c r="K255" s="106"/>
      <c r="L255" s="106"/>
      <c r="M255" s="106"/>
      <c r="N255" s="106"/>
      <c r="O255" s="106"/>
      <c r="P255" s="106"/>
      <c r="Q255" s="106"/>
      <c r="R255" s="17"/>
      <c r="S255" s="18"/>
    </row>
    <row r="256" spans="1:19" ht="20.100000000000001" customHeight="1" x14ac:dyDescent="0.2">
      <c r="A256" s="51">
        <f>CyP!A261</f>
        <v>17</v>
      </c>
      <c r="B256" s="339" t="str">
        <f t="shared" si="29"/>
        <v xml:space="preserve"> INSTALACIÓN DE SEGURIDAD</v>
      </c>
      <c r="C256" s="340"/>
      <c r="D256" s="13">
        <f t="shared" si="30"/>
        <v>0</v>
      </c>
      <c r="E256" s="49"/>
      <c r="F256" s="106"/>
      <c r="G256" s="106"/>
      <c r="H256" s="106"/>
      <c r="I256" s="106"/>
      <c r="J256" s="106"/>
      <c r="K256" s="106"/>
      <c r="L256" s="106"/>
      <c r="M256" s="106"/>
      <c r="N256" s="106"/>
      <c r="O256" s="106"/>
      <c r="P256" s="106"/>
      <c r="Q256" s="106"/>
      <c r="R256" s="17"/>
      <c r="S256" s="18"/>
    </row>
    <row r="257" spans="1:19" ht="20.100000000000001" customHeight="1" x14ac:dyDescent="0.2">
      <c r="A257" s="51" t="str">
        <f>CyP!A262</f>
        <v>17.1</v>
      </c>
      <c r="B257" s="339" t="str">
        <f t="shared" si="29"/>
        <v>Contra Incendio</v>
      </c>
      <c r="C257" s="340"/>
      <c r="D257" s="13">
        <f t="shared" si="30"/>
        <v>0</v>
      </c>
      <c r="E257" s="49"/>
      <c r="F257" s="106"/>
      <c r="G257" s="106"/>
      <c r="H257" s="106"/>
      <c r="I257" s="106"/>
      <c r="J257" s="106"/>
      <c r="K257" s="106"/>
      <c r="L257" s="106"/>
      <c r="M257" s="106"/>
      <c r="N257" s="106"/>
      <c r="O257" s="106"/>
      <c r="P257" s="106"/>
      <c r="Q257" s="106"/>
      <c r="R257" s="17"/>
      <c r="S257" s="18"/>
    </row>
    <row r="258" spans="1:19" ht="20.100000000000001" customHeight="1" x14ac:dyDescent="0.2">
      <c r="A258" s="51" t="str">
        <f>CyP!A263</f>
        <v>17.1.1</v>
      </c>
      <c r="B258" s="339" t="str">
        <f t="shared" si="29"/>
        <v>Tendido de cañerías</v>
      </c>
      <c r="C258" s="340"/>
      <c r="D258" s="13">
        <f t="shared" si="30"/>
        <v>0</v>
      </c>
      <c r="E258" s="49"/>
      <c r="F258" s="106"/>
      <c r="G258" s="106"/>
      <c r="H258" s="106"/>
      <c r="I258" s="106"/>
      <c r="J258" s="106"/>
      <c r="K258" s="106"/>
      <c r="L258" s="106"/>
      <c r="M258" s="106"/>
      <c r="N258" s="106"/>
      <c r="O258" s="106"/>
      <c r="P258" s="106"/>
      <c r="Q258" s="106"/>
      <c r="R258" s="17"/>
      <c r="S258" s="18"/>
    </row>
    <row r="259" spans="1:19" ht="20.100000000000001" customHeight="1" x14ac:dyDescent="0.2">
      <c r="A259" s="51" t="str">
        <f>CyP!A264</f>
        <v>17.1.1.1</v>
      </c>
      <c r="B259" s="339" t="str">
        <f t="shared" si="29"/>
        <v>Caño PEAD 2 1/2"</v>
      </c>
      <c r="C259" s="340"/>
      <c r="D259" s="13">
        <f t="shared" si="30"/>
        <v>0</v>
      </c>
      <c r="E259" s="49"/>
      <c r="F259" s="106"/>
      <c r="G259" s="106"/>
      <c r="H259" s="106"/>
      <c r="I259" s="106"/>
      <c r="J259" s="106"/>
      <c r="K259" s="106"/>
      <c r="L259" s="106"/>
      <c r="M259" s="106"/>
      <c r="N259" s="106"/>
      <c r="O259" s="106"/>
      <c r="P259" s="106"/>
      <c r="Q259" s="106"/>
      <c r="R259" s="17"/>
      <c r="S259" s="18"/>
    </row>
    <row r="260" spans="1:19" ht="20.100000000000001" customHeight="1" x14ac:dyDescent="0.2">
      <c r="A260" s="51" t="str">
        <f>CyP!A265</f>
        <v>17.1.1.2</v>
      </c>
      <c r="B260" s="339" t="str">
        <f t="shared" si="29"/>
        <v>Caño PEAD 3"</v>
      </c>
      <c r="C260" s="340"/>
      <c r="D260" s="13">
        <f t="shared" si="30"/>
        <v>0</v>
      </c>
      <c r="E260" s="49"/>
      <c r="F260" s="106"/>
      <c r="G260" s="106"/>
      <c r="H260" s="106"/>
      <c r="I260" s="106"/>
      <c r="J260" s="106"/>
      <c r="K260" s="106"/>
      <c r="L260" s="106"/>
      <c r="M260" s="106"/>
      <c r="N260" s="106"/>
      <c r="O260" s="106"/>
      <c r="P260" s="106"/>
      <c r="Q260" s="106"/>
      <c r="R260" s="17"/>
      <c r="S260" s="18"/>
    </row>
    <row r="261" spans="1:19" ht="20.100000000000001" customHeight="1" x14ac:dyDescent="0.2">
      <c r="A261" s="51" t="str">
        <f>CyP!A266</f>
        <v>17.1.2</v>
      </c>
      <c r="B261" s="339" t="str">
        <f t="shared" si="29"/>
        <v>Hidrantes, bocas de impulsión</v>
      </c>
      <c r="C261" s="340"/>
      <c r="D261" s="13">
        <f t="shared" si="30"/>
        <v>0</v>
      </c>
      <c r="E261" s="49"/>
      <c r="F261" s="106"/>
      <c r="G261" s="106"/>
      <c r="H261" s="106"/>
      <c r="I261" s="106"/>
      <c r="J261" s="106"/>
      <c r="K261" s="106"/>
      <c r="L261" s="106"/>
      <c r="M261" s="106"/>
      <c r="N261" s="106"/>
      <c r="O261" s="106"/>
      <c r="P261" s="106"/>
      <c r="Q261" s="106"/>
      <c r="R261" s="17"/>
      <c r="S261" s="18"/>
    </row>
    <row r="262" spans="1:19" ht="20.100000000000001" customHeight="1" x14ac:dyDescent="0.2">
      <c r="A262" s="51" t="str">
        <f>CyP!A267</f>
        <v>17.1.2.1</v>
      </c>
      <c r="B262" s="339" t="str">
        <f t="shared" si="29"/>
        <v>Toma de Incendio para Bomberos en Vereda</v>
      </c>
      <c r="C262" s="340"/>
      <c r="D262" s="13">
        <f t="shared" si="30"/>
        <v>0</v>
      </c>
      <c r="E262" s="49"/>
      <c r="F262" s="106"/>
      <c r="G262" s="106"/>
      <c r="H262" s="106"/>
      <c r="I262" s="106"/>
      <c r="J262" s="106"/>
      <c r="K262" s="106"/>
      <c r="L262" s="106"/>
      <c r="M262" s="106"/>
      <c r="N262" s="106"/>
      <c r="O262" s="106"/>
      <c r="P262" s="106"/>
      <c r="Q262" s="106"/>
      <c r="R262" s="17"/>
      <c r="S262" s="18"/>
    </row>
    <row r="263" spans="1:19" ht="20.100000000000001" customHeight="1" x14ac:dyDescent="0.2">
      <c r="A263" s="51" t="str">
        <f>CyP!A268</f>
        <v>17.1.2.2</v>
      </c>
      <c r="B263" s="339" t="str">
        <f t="shared" si="29"/>
        <v>Gabinete Antivàndalo para Hidrantes Completo Manguera 45mm largo 25mtrs</v>
      </c>
      <c r="C263" s="340"/>
      <c r="D263" s="13">
        <f t="shared" si="30"/>
        <v>0</v>
      </c>
      <c r="E263" s="49"/>
      <c r="F263" s="106"/>
      <c r="G263" s="106"/>
      <c r="H263" s="106"/>
      <c r="I263" s="106"/>
      <c r="J263" s="106"/>
      <c r="K263" s="106"/>
      <c r="L263" s="106"/>
      <c r="M263" s="106"/>
      <c r="N263" s="106"/>
      <c r="O263" s="106"/>
      <c r="P263" s="106"/>
      <c r="Q263" s="106"/>
      <c r="R263" s="17"/>
      <c r="S263" s="18"/>
    </row>
    <row r="264" spans="1:19" ht="20.100000000000001" customHeight="1" x14ac:dyDescent="0.2">
      <c r="A264" s="51" t="str">
        <f>CyP!A269</f>
        <v>17.1.3</v>
      </c>
      <c r="B264" s="339" t="str">
        <f t="shared" si="29"/>
        <v>Matafuegos, carteles de señalización</v>
      </c>
      <c r="C264" s="340"/>
      <c r="D264" s="13">
        <f t="shared" si="30"/>
        <v>0</v>
      </c>
      <c r="E264" s="49"/>
      <c r="F264" s="106"/>
      <c r="G264" s="106"/>
      <c r="H264" s="106"/>
      <c r="I264" s="106"/>
      <c r="J264" s="106"/>
      <c r="K264" s="106"/>
      <c r="L264" s="106"/>
      <c r="M264" s="106"/>
      <c r="N264" s="106"/>
      <c r="O264" s="106"/>
      <c r="P264" s="106"/>
      <c r="Q264" s="106"/>
      <c r="R264" s="17"/>
      <c r="S264" s="18"/>
    </row>
    <row r="265" spans="1:19" ht="20.100000000000001" customHeight="1" x14ac:dyDescent="0.2">
      <c r="A265" s="51" t="str">
        <f>CyP!A270</f>
        <v>17.1.3.1</v>
      </c>
      <c r="B265" s="339" t="str">
        <f t="shared" si="29"/>
        <v>Matafuegos ABC de 5 kg</v>
      </c>
      <c r="C265" s="340"/>
      <c r="D265" s="13">
        <f t="shared" si="30"/>
        <v>0</v>
      </c>
      <c r="E265" s="49"/>
      <c r="F265" s="106"/>
      <c r="G265" s="106"/>
      <c r="H265" s="106"/>
      <c r="I265" s="106"/>
      <c r="J265" s="106"/>
      <c r="K265" s="106"/>
      <c r="L265" s="106"/>
      <c r="M265" s="106"/>
      <c r="N265" s="106"/>
      <c r="O265" s="106"/>
      <c r="P265" s="106"/>
      <c r="Q265" s="106"/>
      <c r="R265" s="17"/>
      <c r="S265" s="18"/>
    </row>
    <row r="266" spans="1:19" ht="20.100000000000001" customHeight="1" x14ac:dyDescent="0.2">
      <c r="A266" s="51" t="str">
        <f>CyP!A271</f>
        <v>17.1.3.2</v>
      </c>
      <c r="B266" s="339" t="str">
        <f t="shared" si="29"/>
        <v>Cartel de Salida con Iluminación Autónoma Minimo 6 hs</v>
      </c>
      <c r="C266" s="340"/>
      <c r="D266" s="13">
        <f t="shared" si="30"/>
        <v>0</v>
      </c>
      <c r="E266" s="49"/>
      <c r="F266" s="106"/>
      <c r="G266" s="106"/>
      <c r="H266" s="106"/>
      <c r="I266" s="106"/>
      <c r="J266" s="106"/>
      <c r="K266" s="106"/>
      <c r="L266" s="106"/>
      <c r="M266" s="106"/>
      <c r="N266" s="106"/>
      <c r="O266" s="106"/>
      <c r="P266" s="106"/>
      <c r="Q266" s="106"/>
      <c r="R266" s="17"/>
      <c r="S266" s="18"/>
    </row>
    <row r="267" spans="1:19" ht="20.100000000000001" customHeight="1" x14ac:dyDescent="0.2">
      <c r="A267" s="51" t="str">
        <f>CyP!A272</f>
        <v>17.1.3.3</v>
      </c>
      <c r="B267" s="339" t="str">
        <f t="shared" si="29"/>
        <v>Cartel de Salida de PVC</v>
      </c>
      <c r="C267" s="340"/>
      <c r="D267" s="13">
        <f t="shared" si="30"/>
        <v>0</v>
      </c>
      <c r="E267" s="49"/>
      <c r="F267" s="106"/>
      <c r="G267" s="106"/>
      <c r="H267" s="106"/>
      <c r="I267" s="106"/>
      <c r="J267" s="106"/>
      <c r="K267" s="106"/>
      <c r="L267" s="106"/>
      <c r="M267" s="106"/>
      <c r="N267" s="106"/>
      <c r="O267" s="106"/>
      <c r="P267" s="106"/>
      <c r="Q267" s="106"/>
      <c r="R267" s="17"/>
      <c r="S267" s="18"/>
    </row>
    <row r="268" spans="1:19" ht="20.100000000000001" customHeight="1" x14ac:dyDescent="0.2">
      <c r="A268" s="51" t="str">
        <f>CyP!A273</f>
        <v>17.1.3.4</v>
      </c>
      <c r="B268" s="339" t="str">
        <f t="shared" si="29"/>
        <v xml:space="preserve">Botiquin Primeros Auxilios </v>
      </c>
      <c r="C268" s="340"/>
      <c r="D268" s="13">
        <f t="shared" si="30"/>
        <v>0</v>
      </c>
      <c r="E268" s="49"/>
      <c r="F268" s="106"/>
      <c r="G268" s="106"/>
      <c r="H268" s="106"/>
      <c r="I268" s="106"/>
      <c r="J268" s="106"/>
      <c r="K268" s="106"/>
      <c r="L268" s="106"/>
      <c r="M268" s="106"/>
      <c r="N268" s="106"/>
      <c r="O268" s="106"/>
      <c r="P268" s="106"/>
      <c r="Q268" s="106"/>
      <c r="R268" s="17"/>
      <c r="S268" s="18"/>
    </row>
    <row r="269" spans="1:19" ht="20.100000000000001" customHeight="1" x14ac:dyDescent="0.2">
      <c r="A269" s="51" t="str">
        <f>CyP!A274</f>
        <v>17.1.4</v>
      </c>
      <c r="B269" s="339" t="str">
        <f t="shared" si="29"/>
        <v>Tanques Servicio contra incendio</v>
      </c>
      <c r="C269" s="340"/>
      <c r="D269" s="13">
        <f t="shared" si="30"/>
        <v>0</v>
      </c>
      <c r="E269" s="49"/>
      <c r="F269" s="106"/>
      <c r="G269" s="106"/>
      <c r="H269" s="106"/>
      <c r="I269" s="106"/>
      <c r="J269" s="106"/>
      <c r="K269" s="106"/>
      <c r="L269" s="106"/>
      <c r="M269" s="106"/>
      <c r="N269" s="106"/>
      <c r="O269" s="106"/>
      <c r="P269" s="106"/>
      <c r="Q269" s="106"/>
      <c r="R269" s="17"/>
      <c r="S269" s="18"/>
    </row>
    <row r="270" spans="1:19" ht="20.100000000000001" customHeight="1" x14ac:dyDescent="0.2">
      <c r="A270" s="51" t="str">
        <f>CyP!A275</f>
        <v>17.1.4.1</v>
      </c>
      <c r="B270" s="339" t="str">
        <f t="shared" si="29"/>
        <v>Tanque de Agua Exclusivo para Extincion de Incendio 5000 litros</v>
      </c>
      <c r="C270" s="340"/>
      <c r="D270" s="13">
        <f t="shared" si="30"/>
        <v>0</v>
      </c>
      <c r="E270" s="49"/>
      <c r="F270" s="106"/>
      <c r="G270" s="106"/>
      <c r="H270" s="106"/>
      <c r="I270" s="106"/>
      <c r="J270" s="106"/>
      <c r="K270" s="106"/>
      <c r="L270" s="106"/>
      <c r="M270" s="106"/>
      <c r="N270" s="106"/>
      <c r="O270" s="106"/>
      <c r="P270" s="106"/>
      <c r="Q270" s="106"/>
      <c r="R270" s="17"/>
      <c r="S270" s="18"/>
    </row>
    <row r="271" spans="1:19" ht="20.100000000000001" customHeight="1" x14ac:dyDescent="0.2">
      <c r="A271" s="51" t="str">
        <f>CyP!A276</f>
        <v>17.1.5</v>
      </c>
      <c r="B271" s="339" t="str">
        <f t="shared" ref="B271:B279" si="31">IFERROR(VLOOKUP(A271,Tabla_CyP,2,FALSE),"")</f>
        <v xml:space="preserve">Planos   </v>
      </c>
      <c r="C271" s="340"/>
      <c r="D271" s="13">
        <f t="shared" ref="D271:D279" si="32">IFERROR(VLOOKUP(A271,Tabla_CyP,9,FALSE),0)</f>
        <v>0</v>
      </c>
      <c r="E271" s="49"/>
      <c r="F271" s="106"/>
      <c r="G271" s="106"/>
      <c r="H271" s="106"/>
      <c r="I271" s="106"/>
      <c r="J271" s="106"/>
      <c r="K271" s="106"/>
      <c r="L271" s="106"/>
      <c r="M271" s="106"/>
      <c r="N271" s="106"/>
      <c r="O271" s="106"/>
      <c r="P271" s="106"/>
      <c r="Q271" s="106"/>
      <c r="R271" s="17"/>
      <c r="S271" s="18"/>
    </row>
    <row r="272" spans="1:19" ht="20.100000000000001" customHeight="1" x14ac:dyDescent="0.2">
      <c r="A272" s="51" t="str">
        <f>CyP!A277</f>
        <v>17.2</v>
      </c>
      <c r="B272" s="339" t="str">
        <f t="shared" si="31"/>
        <v>Alarmas técnicas</v>
      </c>
      <c r="C272" s="340"/>
      <c r="D272" s="13">
        <f t="shared" si="32"/>
        <v>0</v>
      </c>
      <c r="E272" s="49"/>
      <c r="F272" s="106"/>
      <c r="G272" s="106"/>
      <c r="H272" s="106"/>
      <c r="I272" s="106"/>
      <c r="J272" s="106"/>
      <c r="K272" s="106"/>
      <c r="L272" s="106"/>
      <c r="M272" s="106"/>
      <c r="N272" s="106"/>
      <c r="O272" s="106"/>
      <c r="P272" s="106"/>
      <c r="Q272" s="106"/>
      <c r="R272" s="17"/>
      <c r="S272" s="18"/>
    </row>
    <row r="273" spans="1:19" ht="20.100000000000001" customHeight="1" x14ac:dyDescent="0.2">
      <c r="A273" s="51" t="str">
        <f>CyP!A278</f>
        <v>17.2.2</v>
      </c>
      <c r="B273" s="339" t="str">
        <f t="shared" si="31"/>
        <v>Alarmas contra robos</v>
      </c>
      <c r="C273" s="340"/>
      <c r="D273" s="13">
        <f t="shared" si="32"/>
        <v>0</v>
      </c>
      <c r="E273" s="49"/>
      <c r="F273" s="106"/>
      <c r="G273" s="106"/>
      <c r="H273" s="106"/>
      <c r="I273" s="106"/>
      <c r="J273" s="106"/>
      <c r="K273" s="106"/>
      <c r="L273" s="106"/>
      <c r="M273" s="106"/>
      <c r="N273" s="106"/>
      <c r="O273" s="106"/>
      <c r="P273" s="106"/>
      <c r="Q273" s="106"/>
      <c r="R273" s="17"/>
      <c r="S273" s="18"/>
    </row>
    <row r="274" spans="1:19" ht="20.100000000000001" customHeight="1" x14ac:dyDescent="0.2">
      <c r="A274" s="51" t="str">
        <f>CyP!A279</f>
        <v>17.2.2.1</v>
      </c>
      <c r="B274" s="339" t="str">
        <f t="shared" si="31"/>
        <v>Avisador Manual de Incendio</v>
      </c>
      <c r="C274" s="340"/>
      <c r="D274" s="13">
        <f t="shared" si="32"/>
        <v>0</v>
      </c>
      <c r="E274" s="49"/>
      <c r="F274" s="106"/>
      <c r="G274" s="106"/>
      <c r="H274" s="106"/>
      <c r="I274" s="106"/>
      <c r="J274" s="106"/>
      <c r="K274" s="106"/>
      <c r="L274" s="106"/>
      <c r="M274" s="106"/>
      <c r="N274" s="106"/>
      <c r="O274" s="106"/>
      <c r="P274" s="106"/>
      <c r="Q274" s="106"/>
      <c r="R274" s="17"/>
      <c r="S274" s="18"/>
    </row>
    <row r="275" spans="1:19" ht="20.100000000000001" customHeight="1" x14ac:dyDescent="0.2">
      <c r="A275" s="51" t="str">
        <f>CyP!A280</f>
        <v>17.2.2.2</v>
      </c>
      <c r="B275" s="339" t="str">
        <f t="shared" si="31"/>
        <v>Alarma Combinada 90 d BA</v>
      </c>
      <c r="C275" s="340"/>
      <c r="D275" s="13">
        <f t="shared" si="32"/>
        <v>0</v>
      </c>
      <c r="E275" s="49"/>
      <c r="F275" s="106"/>
      <c r="G275" s="106"/>
      <c r="H275" s="106"/>
      <c r="I275" s="106"/>
      <c r="J275" s="106"/>
      <c r="K275" s="106"/>
      <c r="L275" s="106"/>
      <c r="M275" s="106"/>
      <c r="N275" s="106"/>
      <c r="O275" s="106"/>
      <c r="P275" s="106"/>
      <c r="Q275" s="106"/>
      <c r="R275" s="17"/>
      <c r="S275" s="18"/>
    </row>
    <row r="276" spans="1:19" ht="20.100000000000001" customHeight="1" x14ac:dyDescent="0.2">
      <c r="A276" s="51" t="str">
        <f>CyP!A281</f>
        <v>17.2.2.3</v>
      </c>
      <c r="B276" s="339" t="str">
        <f t="shared" si="31"/>
        <v>Luz Estrombótica</v>
      </c>
      <c r="C276" s="340"/>
      <c r="D276" s="13">
        <f t="shared" si="32"/>
        <v>0</v>
      </c>
      <c r="E276" s="49"/>
      <c r="F276" s="106"/>
      <c r="G276" s="106"/>
      <c r="H276" s="106"/>
      <c r="I276" s="106"/>
      <c r="J276" s="106"/>
      <c r="K276" s="106"/>
      <c r="L276" s="106"/>
      <c r="M276" s="106"/>
      <c r="N276" s="106"/>
      <c r="O276" s="106"/>
      <c r="P276" s="106"/>
      <c r="Q276" s="106"/>
      <c r="R276" s="17"/>
      <c r="S276" s="18"/>
    </row>
    <row r="277" spans="1:19" ht="20.100000000000001" customHeight="1" x14ac:dyDescent="0.2">
      <c r="A277" s="51" t="str">
        <f>CyP!A282</f>
        <v>17.3</v>
      </c>
      <c r="B277" s="339" t="str">
        <f t="shared" si="31"/>
        <v>Pararrayos</v>
      </c>
      <c r="C277" s="340"/>
      <c r="D277" s="13">
        <f t="shared" si="32"/>
        <v>0</v>
      </c>
      <c r="E277" s="49"/>
      <c r="F277" s="106"/>
      <c r="G277" s="106"/>
      <c r="H277" s="106"/>
      <c r="I277" s="106"/>
      <c r="J277" s="106"/>
      <c r="K277" s="106"/>
      <c r="L277" s="106"/>
      <c r="M277" s="106"/>
      <c r="N277" s="106"/>
      <c r="O277" s="106"/>
      <c r="P277" s="106"/>
      <c r="Q277" s="106"/>
      <c r="R277" s="17"/>
      <c r="S277" s="18"/>
    </row>
    <row r="278" spans="1:19" ht="20.100000000000001" customHeight="1" x14ac:dyDescent="0.2">
      <c r="A278" s="51" t="str">
        <f>CyP!A283</f>
        <v>17.3.1</v>
      </c>
      <c r="B278" s="339" t="str">
        <f t="shared" si="31"/>
        <v>Pararrayo</v>
      </c>
      <c r="C278" s="340"/>
      <c r="D278" s="13">
        <f t="shared" si="32"/>
        <v>0</v>
      </c>
      <c r="E278" s="49"/>
      <c r="F278" s="106"/>
      <c r="G278" s="106"/>
      <c r="H278" s="106"/>
      <c r="I278" s="106"/>
      <c r="J278" s="106"/>
      <c r="K278" s="106"/>
      <c r="L278" s="106"/>
      <c r="M278" s="106"/>
      <c r="N278" s="106"/>
      <c r="O278" s="106"/>
      <c r="P278" s="106"/>
      <c r="Q278" s="106"/>
      <c r="R278" s="17"/>
      <c r="S278" s="18"/>
    </row>
    <row r="279" spans="1:19" ht="20.100000000000001" customHeight="1" x14ac:dyDescent="0.2">
      <c r="A279" s="51" t="str">
        <f>CyP!A284</f>
        <v>17.3.2</v>
      </c>
      <c r="B279" s="339" t="str">
        <f t="shared" si="31"/>
        <v>Accesorios Pararrayos (aisladores etc)</v>
      </c>
      <c r="C279" s="340"/>
      <c r="D279" s="13">
        <f t="shared" si="32"/>
        <v>0</v>
      </c>
      <c r="E279" s="49"/>
      <c r="F279" s="106"/>
      <c r="G279" s="106"/>
      <c r="H279" s="106"/>
      <c r="I279" s="106"/>
      <c r="J279" s="106"/>
      <c r="K279" s="106"/>
      <c r="L279" s="106"/>
      <c r="M279" s="106"/>
      <c r="N279" s="106"/>
      <c r="O279" s="106"/>
      <c r="P279" s="106"/>
      <c r="Q279" s="106"/>
      <c r="R279" s="17"/>
      <c r="S279" s="18"/>
    </row>
    <row r="280" spans="1:19" ht="20.100000000000001" customHeight="1" x14ac:dyDescent="0.2">
      <c r="A280" s="51">
        <f>CyP!A285</f>
        <v>19</v>
      </c>
      <c r="B280" s="339" t="str">
        <f t="shared" ref="B280:B292" si="33">IFERROR(VLOOKUP(A280,Tabla_CyP,2,FALSE),"")</f>
        <v xml:space="preserve"> CRISTALES, ESPEJOS Y VIDRIOS</v>
      </c>
      <c r="C280" s="340"/>
      <c r="D280" s="13">
        <f t="shared" ref="D280:D292" si="34">IFERROR(VLOOKUP(A280,Tabla_CyP,9,FALSE),0)</f>
        <v>0</v>
      </c>
      <c r="E280" s="49"/>
      <c r="F280" s="106"/>
      <c r="G280" s="106"/>
      <c r="H280" s="106"/>
      <c r="I280" s="106"/>
      <c r="J280" s="106"/>
      <c r="K280" s="106"/>
      <c r="L280" s="106"/>
      <c r="M280" s="106"/>
      <c r="N280" s="106"/>
      <c r="O280" s="106"/>
      <c r="P280" s="106"/>
      <c r="Q280" s="106"/>
      <c r="R280" s="17"/>
      <c r="S280" s="18"/>
    </row>
    <row r="281" spans="1:19" ht="20.100000000000001" customHeight="1" x14ac:dyDescent="0.2">
      <c r="A281" s="51" t="str">
        <f>CyP!A286</f>
        <v>19.1</v>
      </c>
      <c r="B281" s="339" t="str">
        <f t="shared" si="33"/>
        <v>Vidrios</v>
      </c>
      <c r="C281" s="340"/>
      <c r="D281" s="13">
        <f t="shared" si="34"/>
        <v>0</v>
      </c>
      <c r="E281" s="49"/>
      <c r="F281" s="106"/>
      <c r="G281" s="106"/>
      <c r="H281" s="106"/>
      <c r="I281" s="106"/>
      <c r="J281" s="106"/>
      <c r="K281" s="106"/>
      <c r="L281" s="106"/>
      <c r="M281" s="106"/>
      <c r="N281" s="106"/>
      <c r="O281" s="106"/>
      <c r="P281" s="106"/>
      <c r="Q281" s="106"/>
      <c r="R281" s="17"/>
      <c r="S281" s="18"/>
    </row>
    <row r="282" spans="1:19" ht="20.100000000000001" customHeight="1" x14ac:dyDescent="0.2">
      <c r="A282" s="51" t="str">
        <f>CyP!A287</f>
        <v>19.2</v>
      </c>
      <c r="B282" s="339" t="str">
        <f t="shared" si="33"/>
        <v>Policarbonatos</v>
      </c>
      <c r="C282" s="340"/>
      <c r="D282" s="13">
        <f t="shared" si="34"/>
        <v>0</v>
      </c>
      <c r="E282" s="49"/>
      <c r="F282" s="106"/>
      <c r="G282" s="106"/>
      <c r="H282" s="106"/>
      <c r="I282" s="106"/>
      <c r="J282" s="106"/>
      <c r="K282" s="106"/>
      <c r="L282" s="106"/>
      <c r="M282" s="106"/>
      <c r="N282" s="106"/>
      <c r="O282" s="106"/>
      <c r="P282" s="106"/>
      <c r="Q282" s="106"/>
      <c r="R282" s="17"/>
      <c r="S282" s="18"/>
    </row>
    <row r="283" spans="1:19" ht="20.100000000000001" customHeight="1" x14ac:dyDescent="0.2">
      <c r="A283" s="51" t="str">
        <f>CyP!A288</f>
        <v>19.3</v>
      </c>
      <c r="B283" s="339" t="str">
        <f t="shared" si="33"/>
        <v>Espejos</v>
      </c>
      <c r="C283" s="340"/>
      <c r="D283" s="13">
        <f t="shared" si="34"/>
        <v>0</v>
      </c>
      <c r="E283" s="49"/>
      <c r="F283" s="106"/>
      <c r="G283" s="106"/>
      <c r="H283" s="106"/>
      <c r="I283" s="106"/>
      <c r="J283" s="106"/>
      <c r="K283" s="106"/>
      <c r="L283" s="106"/>
      <c r="M283" s="106"/>
      <c r="N283" s="106"/>
      <c r="O283" s="106"/>
      <c r="P283" s="106"/>
      <c r="Q283" s="106"/>
      <c r="R283" s="17"/>
      <c r="S283" s="18"/>
    </row>
    <row r="284" spans="1:19" ht="20.100000000000001" customHeight="1" x14ac:dyDescent="0.2">
      <c r="A284" s="51">
        <f>CyP!A289</f>
        <v>20</v>
      </c>
      <c r="B284" s="339" t="str">
        <f t="shared" si="33"/>
        <v xml:space="preserve"> PINTURAS</v>
      </c>
      <c r="C284" s="340"/>
      <c r="D284" s="13">
        <f t="shared" si="34"/>
        <v>0</v>
      </c>
      <c r="E284" s="49"/>
      <c r="F284" s="106"/>
      <c r="G284" s="106"/>
      <c r="H284" s="106"/>
      <c r="I284" s="106"/>
      <c r="J284" s="106"/>
      <c r="K284" s="106"/>
      <c r="L284" s="106"/>
      <c r="M284" s="106"/>
      <c r="N284" s="106"/>
      <c r="O284" s="106"/>
      <c r="P284" s="106"/>
      <c r="Q284" s="106"/>
      <c r="R284" s="17"/>
      <c r="S284" s="18"/>
    </row>
    <row r="285" spans="1:19" ht="20.100000000000001" customHeight="1" x14ac:dyDescent="0.2">
      <c r="A285" s="51" t="str">
        <f>CyP!A290</f>
        <v>20.1</v>
      </c>
      <c r="B285" s="339" t="str">
        <f t="shared" si="33"/>
        <v>Pintura al látex en muros interiores</v>
      </c>
      <c r="C285" s="340"/>
      <c r="D285" s="13">
        <f t="shared" si="34"/>
        <v>0</v>
      </c>
      <c r="E285" s="49"/>
      <c r="F285" s="106"/>
      <c r="G285" s="106"/>
      <c r="H285" s="106"/>
      <c r="I285" s="106"/>
      <c r="J285" s="106"/>
      <c r="K285" s="106"/>
      <c r="L285" s="106"/>
      <c r="M285" s="106"/>
      <c r="N285" s="106"/>
      <c r="O285" s="106"/>
      <c r="P285" s="106"/>
      <c r="Q285" s="106"/>
      <c r="R285" s="17"/>
      <c r="S285" s="18"/>
    </row>
    <row r="286" spans="1:19" ht="20.100000000000001" customHeight="1" x14ac:dyDescent="0.2">
      <c r="A286" s="51" t="str">
        <f>CyP!A291</f>
        <v>20.3</v>
      </c>
      <c r="B286" s="339" t="str">
        <f t="shared" si="33"/>
        <v>Pintura al látex en cielorrasos</v>
      </c>
      <c r="C286" s="340"/>
      <c r="D286" s="13">
        <f t="shared" si="34"/>
        <v>0</v>
      </c>
      <c r="E286" s="49"/>
      <c r="F286" s="106"/>
      <c r="G286" s="106"/>
      <c r="H286" s="106"/>
      <c r="I286" s="106"/>
      <c r="J286" s="106"/>
      <c r="K286" s="106"/>
      <c r="L286" s="106"/>
      <c r="M286" s="106"/>
      <c r="N286" s="106"/>
      <c r="O286" s="106"/>
      <c r="P286" s="106"/>
      <c r="Q286" s="106"/>
      <c r="R286" s="17"/>
      <c r="S286" s="18"/>
    </row>
    <row r="287" spans="1:19" ht="20.100000000000001" customHeight="1" x14ac:dyDescent="0.2">
      <c r="A287" s="51" t="str">
        <f>CyP!A292</f>
        <v>20.4</v>
      </c>
      <c r="B287" s="339" t="str">
        <f t="shared" si="33"/>
        <v>Pintura esmalte sintético en carpintería</v>
      </c>
      <c r="C287" s="340"/>
      <c r="D287" s="13">
        <f t="shared" si="34"/>
        <v>0</v>
      </c>
      <c r="E287" s="49"/>
      <c r="F287" s="106"/>
      <c r="G287" s="106"/>
      <c r="H287" s="106"/>
      <c r="I287" s="106"/>
      <c r="J287" s="106"/>
      <c r="K287" s="106"/>
      <c r="L287" s="106"/>
      <c r="M287" s="106"/>
      <c r="N287" s="106"/>
      <c r="O287" s="106"/>
      <c r="P287" s="106"/>
      <c r="Q287" s="106"/>
      <c r="R287" s="17"/>
      <c r="S287" s="18"/>
    </row>
    <row r="288" spans="1:19" ht="20.100000000000001" customHeight="1" x14ac:dyDescent="0.2">
      <c r="A288" s="51" t="str">
        <f>CyP!A293</f>
        <v>20.4.1</v>
      </c>
      <c r="B288" s="339" t="str">
        <f t="shared" si="33"/>
        <v>Sobre Carpintería Metálica y Herrería</v>
      </c>
      <c r="C288" s="340"/>
      <c r="D288" s="13">
        <f t="shared" si="34"/>
        <v>0</v>
      </c>
      <c r="E288" s="49"/>
      <c r="F288" s="106"/>
      <c r="G288" s="106"/>
      <c r="H288" s="106"/>
      <c r="I288" s="106"/>
      <c r="J288" s="106"/>
      <c r="K288" s="106"/>
      <c r="L288" s="106"/>
      <c r="M288" s="106"/>
      <c r="N288" s="106"/>
      <c r="O288" s="106"/>
      <c r="P288" s="106"/>
      <c r="Q288" s="106"/>
      <c r="R288" s="17"/>
      <c r="S288" s="18"/>
    </row>
    <row r="289" spans="1:19" ht="20.100000000000001" customHeight="1" x14ac:dyDescent="0.2">
      <c r="A289" s="51" t="str">
        <f>CyP!A294</f>
        <v>20.4.2</v>
      </c>
      <c r="B289" s="339" t="str">
        <f t="shared" si="33"/>
        <v>Pintura Antióxido</v>
      </c>
      <c r="C289" s="340"/>
      <c r="D289" s="13">
        <f t="shared" si="34"/>
        <v>0</v>
      </c>
      <c r="E289" s="49"/>
      <c r="F289" s="106"/>
      <c r="G289" s="106"/>
      <c r="H289" s="106"/>
      <c r="I289" s="106"/>
      <c r="J289" s="106"/>
      <c r="K289" s="106"/>
      <c r="L289" s="106"/>
      <c r="M289" s="106"/>
      <c r="N289" s="106"/>
      <c r="O289" s="106"/>
      <c r="P289" s="106"/>
      <c r="Q289" s="106"/>
      <c r="R289" s="17"/>
      <c r="S289" s="18"/>
    </row>
    <row r="290" spans="1:19" ht="20.100000000000001" customHeight="1" x14ac:dyDescent="0.2">
      <c r="A290" s="51" t="str">
        <f>CyP!A295</f>
        <v>20.5</v>
      </c>
      <c r="B290" s="339" t="str">
        <f t="shared" si="33"/>
        <v>Pinturas varias</v>
      </c>
      <c r="C290" s="340"/>
      <c r="D290" s="13">
        <f t="shared" si="34"/>
        <v>0</v>
      </c>
      <c r="E290" s="49"/>
      <c r="F290" s="106"/>
      <c r="G290" s="106"/>
      <c r="H290" s="106"/>
      <c r="I290" s="106"/>
      <c r="J290" s="106"/>
      <c r="K290" s="106"/>
      <c r="L290" s="106"/>
      <c r="M290" s="106"/>
      <c r="N290" s="106"/>
      <c r="O290" s="106"/>
      <c r="P290" s="106"/>
      <c r="Q290" s="106"/>
      <c r="R290" s="17"/>
      <c r="S290" s="18"/>
    </row>
    <row r="291" spans="1:19" ht="20.100000000000001" customHeight="1" x14ac:dyDescent="0.2">
      <c r="A291" s="51" t="str">
        <f>CyP!A296</f>
        <v>20.5.4</v>
      </c>
      <c r="B291" s="339" t="str">
        <f t="shared" si="33"/>
        <v>Pintura esmalte sintético en paredes (friso)</v>
      </c>
      <c r="C291" s="340"/>
      <c r="D291" s="13">
        <f t="shared" si="34"/>
        <v>0</v>
      </c>
      <c r="E291" s="49"/>
      <c r="F291" s="106"/>
      <c r="G291" s="106"/>
      <c r="H291" s="106"/>
      <c r="I291" s="106"/>
      <c r="J291" s="106"/>
      <c r="K291" s="106"/>
      <c r="L291" s="106"/>
      <c r="M291" s="106"/>
      <c r="N291" s="106"/>
      <c r="O291" s="106"/>
      <c r="P291" s="106"/>
      <c r="Q291" s="106"/>
      <c r="R291" s="17"/>
      <c r="S291" s="18"/>
    </row>
    <row r="292" spans="1:19" ht="20.100000000000001" customHeight="1" x14ac:dyDescent="0.2">
      <c r="A292" s="51">
        <f>CyP!A297</f>
        <v>21</v>
      </c>
      <c r="B292" s="339" t="str">
        <f t="shared" si="33"/>
        <v xml:space="preserve"> SEÑALETICA</v>
      </c>
      <c r="C292" s="340"/>
      <c r="D292" s="13">
        <f t="shared" si="34"/>
        <v>0</v>
      </c>
      <c r="E292" s="49"/>
      <c r="F292" s="106"/>
      <c r="G292" s="106"/>
      <c r="H292" s="106"/>
      <c r="I292" s="106"/>
      <c r="J292" s="106"/>
      <c r="K292" s="106"/>
      <c r="L292" s="106"/>
      <c r="M292" s="106"/>
      <c r="N292" s="106"/>
      <c r="O292" s="106"/>
      <c r="P292" s="106"/>
      <c r="Q292" s="106"/>
      <c r="R292" s="17"/>
      <c r="S292" s="18"/>
    </row>
    <row r="293" spans="1:19" ht="20.100000000000001" customHeight="1" x14ac:dyDescent="0.2">
      <c r="A293" s="51" t="str">
        <f>CyP!A298</f>
        <v>21.1</v>
      </c>
      <c r="B293" s="339" t="str">
        <f t="shared" ref="B293:B301" si="35">IFERROR(VLOOKUP(A293,Tabla_CyP,2,FALSE),"")</f>
        <v>Señalización</v>
      </c>
      <c r="C293" s="340"/>
      <c r="D293" s="13">
        <f t="shared" ref="D293:D301" si="36">IFERROR(VLOOKUP(A293,Tabla_CyP,9,FALSE),0)</f>
        <v>0</v>
      </c>
      <c r="E293" s="49"/>
      <c r="F293" s="106"/>
      <c r="G293" s="106"/>
      <c r="H293" s="106"/>
      <c r="I293" s="106"/>
      <c r="J293" s="106"/>
      <c r="K293" s="106"/>
      <c r="L293" s="106"/>
      <c r="M293" s="106"/>
      <c r="N293" s="106"/>
      <c r="O293" s="106"/>
      <c r="P293" s="106"/>
      <c r="Q293" s="106"/>
      <c r="R293" s="17"/>
      <c r="S293" s="18"/>
    </row>
    <row r="294" spans="1:19" ht="20.100000000000001" customHeight="1" x14ac:dyDescent="0.2">
      <c r="A294" s="51">
        <f>CyP!A299</f>
        <v>22</v>
      </c>
      <c r="B294" s="339" t="str">
        <f t="shared" si="35"/>
        <v xml:space="preserve"> OBRAS EXTERIORES</v>
      </c>
      <c r="C294" s="340"/>
      <c r="D294" s="13">
        <f t="shared" si="36"/>
        <v>0</v>
      </c>
      <c r="E294" s="49"/>
      <c r="F294" s="106"/>
      <c r="G294" s="106"/>
      <c r="H294" s="106"/>
      <c r="I294" s="106"/>
      <c r="J294" s="106"/>
      <c r="K294" s="106"/>
      <c r="L294" s="106"/>
      <c r="M294" s="106"/>
      <c r="N294" s="106"/>
      <c r="O294" s="106"/>
      <c r="P294" s="106"/>
      <c r="Q294" s="106"/>
      <c r="R294" s="17"/>
      <c r="S294" s="18"/>
    </row>
    <row r="295" spans="1:19" ht="20.100000000000001" customHeight="1" x14ac:dyDescent="0.2">
      <c r="A295" s="51" t="str">
        <f>CyP!A300</f>
        <v>22.1</v>
      </c>
      <c r="B295" s="339" t="str">
        <f t="shared" si="35"/>
        <v xml:space="preserve">Cercos </v>
      </c>
      <c r="C295" s="340"/>
      <c r="D295" s="13">
        <f t="shared" si="36"/>
        <v>0</v>
      </c>
      <c r="E295" s="49"/>
      <c r="F295" s="106"/>
      <c r="G295" s="106"/>
      <c r="H295" s="106"/>
      <c r="I295" s="106"/>
      <c r="J295" s="106"/>
      <c r="K295" s="106"/>
      <c r="L295" s="106"/>
      <c r="M295" s="106"/>
      <c r="N295" s="106"/>
      <c r="O295" s="106"/>
      <c r="P295" s="106"/>
      <c r="Q295" s="106"/>
      <c r="R295" s="17"/>
      <c r="S295" s="18"/>
    </row>
    <row r="296" spans="1:19" ht="20.100000000000001" customHeight="1" x14ac:dyDescent="0.2">
      <c r="A296" s="51" t="str">
        <f>CyP!A301</f>
        <v>22.1.1</v>
      </c>
      <c r="B296" s="339" t="str">
        <f t="shared" si="35"/>
        <v>Cercos Perimetrales</v>
      </c>
      <c r="C296" s="340"/>
      <c r="D296" s="13">
        <f t="shared" si="36"/>
        <v>0</v>
      </c>
      <c r="E296" s="49"/>
      <c r="F296" s="106"/>
      <c r="G296" s="106"/>
      <c r="H296" s="106"/>
      <c r="I296" s="106"/>
      <c r="J296" s="106"/>
      <c r="K296" s="106"/>
      <c r="L296" s="106"/>
      <c r="M296" s="106"/>
      <c r="N296" s="106"/>
      <c r="O296" s="106"/>
      <c r="P296" s="106"/>
      <c r="Q296" s="106"/>
      <c r="R296" s="17"/>
      <c r="S296" s="18"/>
    </row>
    <row r="297" spans="1:19" ht="20.100000000000001" customHeight="1" x14ac:dyDescent="0.2">
      <c r="A297" s="51" t="str">
        <f>CyP!A302</f>
        <v>22.1.2</v>
      </c>
      <c r="B297" s="339" t="str">
        <f t="shared" si="35"/>
        <v>Cercos Frente</v>
      </c>
      <c r="C297" s="340"/>
      <c r="D297" s="13">
        <f t="shared" si="36"/>
        <v>0</v>
      </c>
      <c r="E297" s="49"/>
      <c r="F297" s="106"/>
      <c r="G297" s="106"/>
      <c r="H297" s="106"/>
      <c r="I297" s="106"/>
      <c r="J297" s="106"/>
      <c r="K297" s="106"/>
      <c r="L297" s="106"/>
      <c r="M297" s="106"/>
      <c r="N297" s="106"/>
      <c r="O297" s="106"/>
      <c r="P297" s="106"/>
      <c r="Q297" s="106"/>
      <c r="R297" s="17"/>
      <c r="S297" s="18"/>
    </row>
    <row r="298" spans="1:19" ht="20.100000000000001" customHeight="1" x14ac:dyDescent="0.2">
      <c r="A298" s="51" t="str">
        <f>CyP!A303</f>
        <v>22.2</v>
      </c>
      <c r="B298" s="339" t="str">
        <f t="shared" si="35"/>
        <v>Equipamiento fijo</v>
      </c>
      <c r="C298" s="340"/>
      <c r="D298" s="13">
        <f t="shared" si="36"/>
        <v>0</v>
      </c>
      <c r="E298" s="49"/>
      <c r="F298" s="106"/>
      <c r="G298" s="106"/>
      <c r="H298" s="106"/>
      <c r="I298" s="106"/>
      <c r="J298" s="106"/>
      <c r="K298" s="106"/>
      <c r="L298" s="106"/>
      <c r="M298" s="106"/>
      <c r="N298" s="106"/>
      <c r="O298" s="106"/>
      <c r="P298" s="106"/>
      <c r="Q298" s="106"/>
      <c r="R298" s="17"/>
      <c r="S298" s="18"/>
    </row>
    <row r="299" spans="1:19" ht="20.100000000000001" customHeight="1" x14ac:dyDescent="0.2">
      <c r="A299" s="51" t="str">
        <f>CyP!A304</f>
        <v>22.2.1</v>
      </c>
      <c r="B299" s="339" t="str">
        <f t="shared" si="35"/>
        <v>Bancos exteriores</v>
      </c>
      <c r="C299" s="340"/>
      <c r="D299" s="13">
        <f t="shared" si="36"/>
        <v>0</v>
      </c>
      <c r="E299" s="49"/>
      <c r="F299" s="106"/>
      <c r="G299" s="106"/>
      <c r="H299" s="106"/>
      <c r="I299" s="106"/>
      <c r="J299" s="106"/>
      <c r="K299" s="106"/>
      <c r="L299" s="106"/>
      <c r="M299" s="106"/>
      <c r="N299" s="106"/>
      <c r="O299" s="106"/>
      <c r="P299" s="106"/>
      <c r="Q299" s="106"/>
      <c r="R299" s="17"/>
      <c r="S299" s="18"/>
    </row>
    <row r="300" spans="1:19" ht="20.100000000000001" customHeight="1" x14ac:dyDescent="0.2">
      <c r="A300" s="51" t="str">
        <f>CyP!A305</f>
        <v>22.2.2</v>
      </c>
      <c r="B300" s="339" t="str">
        <f t="shared" si="35"/>
        <v>Bicicletero</v>
      </c>
      <c r="C300" s="340"/>
      <c r="D300" s="13">
        <f t="shared" si="36"/>
        <v>0</v>
      </c>
      <c r="E300" s="49"/>
      <c r="F300" s="106"/>
      <c r="G300" s="106"/>
      <c r="H300" s="106"/>
      <c r="I300" s="106"/>
      <c r="J300" s="106"/>
      <c r="K300" s="106"/>
      <c r="L300" s="106"/>
      <c r="M300" s="106"/>
      <c r="N300" s="106"/>
      <c r="O300" s="106"/>
      <c r="P300" s="106"/>
      <c r="Q300" s="106"/>
      <c r="R300" s="17"/>
      <c r="S300" s="18"/>
    </row>
    <row r="301" spans="1:19" ht="20.100000000000001" customHeight="1" x14ac:dyDescent="0.2">
      <c r="A301" s="51" t="str">
        <f>CyP!A306</f>
        <v>22.2.3</v>
      </c>
      <c r="B301" s="339" t="str">
        <f t="shared" si="35"/>
        <v>Bebederos</v>
      </c>
      <c r="C301" s="340"/>
      <c r="D301" s="13">
        <f t="shared" si="36"/>
        <v>0</v>
      </c>
      <c r="E301" s="49"/>
      <c r="F301" s="106"/>
      <c r="G301" s="106"/>
      <c r="H301" s="106"/>
      <c r="I301" s="106"/>
      <c r="J301" s="106"/>
      <c r="K301" s="106"/>
      <c r="L301" s="106"/>
      <c r="M301" s="106"/>
      <c r="N301" s="106"/>
      <c r="O301" s="106"/>
      <c r="P301" s="106"/>
      <c r="Q301" s="106"/>
      <c r="R301" s="17"/>
      <c r="S301" s="18"/>
    </row>
    <row r="302" spans="1:19" ht="20.100000000000001" customHeight="1" x14ac:dyDescent="0.2">
      <c r="A302" s="51" t="str">
        <f>CyP!A307</f>
        <v>22.3</v>
      </c>
      <c r="B302" s="339" t="str">
        <f t="shared" ref="B302:B308" si="37">IFERROR(VLOOKUP(A302,Tabla_CyP,2,FALSE),"")</f>
        <v>Parquizacion y riego</v>
      </c>
      <c r="C302" s="340"/>
      <c r="D302" s="13">
        <f t="shared" ref="D302:D308" si="38">IFERROR(VLOOKUP(A302,Tabla_CyP,9,FALSE),0)</f>
        <v>0</v>
      </c>
      <c r="E302" s="49"/>
      <c r="F302" s="106"/>
      <c r="G302" s="106"/>
      <c r="H302" s="106"/>
      <c r="I302" s="106"/>
      <c r="J302" s="106"/>
      <c r="K302" s="106"/>
      <c r="L302" s="106"/>
      <c r="M302" s="106"/>
      <c r="N302" s="106"/>
      <c r="O302" s="106"/>
      <c r="P302" s="106"/>
      <c r="Q302" s="106"/>
      <c r="R302" s="17"/>
      <c r="S302" s="18"/>
    </row>
    <row r="303" spans="1:19" ht="20.100000000000001" customHeight="1" x14ac:dyDescent="0.2">
      <c r="A303" s="51" t="str">
        <f>CyP!A308</f>
        <v>22.3.1</v>
      </c>
      <c r="B303" s="339" t="str">
        <f t="shared" si="37"/>
        <v>Vegetación</v>
      </c>
      <c r="C303" s="340"/>
      <c r="D303" s="13">
        <f t="shared" si="38"/>
        <v>0</v>
      </c>
      <c r="E303" s="49"/>
      <c r="F303" s="106"/>
      <c r="G303" s="106"/>
      <c r="H303" s="106"/>
      <c r="I303" s="106"/>
      <c r="J303" s="106"/>
      <c r="K303" s="106"/>
      <c r="L303" s="106"/>
      <c r="M303" s="106"/>
      <c r="N303" s="106"/>
      <c r="O303" s="106"/>
      <c r="P303" s="106"/>
      <c r="Q303" s="106"/>
      <c r="R303" s="17"/>
      <c r="S303" s="18"/>
    </row>
    <row r="304" spans="1:19" ht="20.100000000000001" customHeight="1" x14ac:dyDescent="0.2">
      <c r="A304" s="51" t="str">
        <f>CyP!A309</f>
        <v>22.4</v>
      </c>
      <c r="B304" s="339" t="str">
        <f t="shared" si="37"/>
        <v>Puentes, rampas, barandas y otros</v>
      </c>
      <c r="C304" s="340"/>
      <c r="D304" s="13">
        <f t="shared" si="38"/>
        <v>0</v>
      </c>
      <c r="E304" s="49"/>
      <c r="F304" s="106"/>
      <c r="G304" s="106"/>
      <c r="H304" s="106"/>
      <c r="I304" s="106"/>
      <c r="J304" s="106"/>
      <c r="K304" s="106"/>
      <c r="L304" s="106"/>
      <c r="M304" s="106"/>
      <c r="N304" s="106"/>
      <c r="O304" s="106"/>
      <c r="P304" s="106"/>
      <c r="Q304" s="106"/>
      <c r="R304" s="17"/>
      <c r="S304" s="18"/>
    </row>
    <row r="305" spans="1:19" ht="20.100000000000001" customHeight="1" x14ac:dyDescent="0.2">
      <c r="A305" s="51" t="str">
        <f>CyP!A310</f>
        <v>22.4.1</v>
      </c>
      <c r="B305" s="339" t="str">
        <f t="shared" si="37"/>
        <v>Puentes pasantes</v>
      </c>
      <c r="C305" s="340"/>
      <c r="D305" s="13">
        <f t="shared" si="38"/>
        <v>0</v>
      </c>
      <c r="E305" s="49"/>
      <c r="F305" s="106"/>
      <c r="G305" s="106"/>
      <c r="H305" s="106"/>
      <c r="I305" s="106"/>
      <c r="J305" s="106"/>
      <c r="K305" s="106"/>
      <c r="L305" s="106"/>
      <c r="M305" s="106"/>
      <c r="N305" s="106"/>
      <c r="O305" s="106"/>
      <c r="P305" s="106"/>
      <c r="Q305" s="106"/>
      <c r="R305" s="17"/>
      <c r="S305" s="18"/>
    </row>
    <row r="306" spans="1:19" ht="20.100000000000001" customHeight="1" x14ac:dyDescent="0.2">
      <c r="A306" s="51" t="str">
        <f>CyP!A311</f>
        <v>22.4.2</v>
      </c>
      <c r="B306" s="339" t="str">
        <f t="shared" si="37"/>
        <v>Rampas de acceso</v>
      </c>
      <c r="C306" s="340"/>
      <c r="D306" s="13">
        <f t="shared" si="38"/>
        <v>0</v>
      </c>
      <c r="E306" s="49"/>
      <c r="F306" s="106"/>
      <c r="G306" s="106"/>
      <c r="H306" s="106"/>
      <c r="I306" s="106"/>
      <c r="J306" s="106"/>
      <c r="K306" s="106"/>
      <c r="L306" s="106"/>
      <c r="M306" s="106"/>
      <c r="N306" s="106"/>
      <c r="O306" s="106"/>
      <c r="P306" s="106"/>
      <c r="Q306" s="106"/>
      <c r="R306" s="17"/>
      <c r="S306" s="18"/>
    </row>
    <row r="307" spans="1:19" ht="20.100000000000001" customHeight="1" x14ac:dyDescent="0.2">
      <c r="A307" s="51" t="str">
        <f>CyP!A312</f>
        <v>22.4.3</v>
      </c>
      <c r="B307" s="339" t="str">
        <f t="shared" si="37"/>
        <v>Escalones de acceso</v>
      </c>
      <c r="C307" s="340"/>
      <c r="D307" s="13">
        <f t="shared" si="38"/>
        <v>0</v>
      </c>
      <c r="E307" s="49"/>
      <c r="F307" s="106"/>
      <c r="G307" s="106"/>
      <c r="H307" s="106"/>
      <c r="I307" s="106"/>
      <c r="J307" s="106"/>
      <c r="K307" s="106"/>
      <c r="L307" s="106"/>
      <c r="M307" s="106"/>
      <c r="N307" s="106"/>
      <c r="O307" s="106"/>
      <c r="P307" s="106"/>
      <c r="Q307" s="106"/>
      <c r="R307" s="17"/>
      <c r="S307" s="18"/>
    </row>
    <row r="308" spans="1:19" ht="20.100000000000001" customHeight="1" x14ac:dyDescent="0.2">
      <c r="A308" s="51" t="str">
        <f>CyP!A313</f>
        <v>22.4.4</v>
      </c>
      <c r="B308" s="339" t="str">
        <f t="shared" si="37"/>
        <v>Barandas de protección para escalones y rampas</v>
      </c>
      <c r="C308" s="340"/>
      <c r="D308" s="13">
        <f t="shared" si="38"/>
        <v>0</v>
      </c>
      <c r="E308" s="49"/>
      <c r="F308" s="106"/>
      <c r="G308" s="106"/>
      <c r="H308" s="106"/>
      <c r="I308" s="106"/>
      <c r="J308" s="106"/>
      <c r="K308" s="106"/>
      <c r="L308" s="106"/>
      <c r="M308" s="106"/>
      <c r="N308" s="106"/>
      <c r="O308" s="106"/>
      <c r="P308" s="106"/>
      <c r="Q308" s="106"/>
      <c r="R308" s="17"/>
      <c r="S308" s="18"/>
    </row>
    <row r="309" spans="1:19" ht="20.100000000000001" customHeight="1" x14ac:dyDescent="0.2">
      <c r="A309" s="51">
        <f>CyP!A314</f>
        <v>23</v>
      </c>
      <c r="B309" s="339" t="str">
        <f t="shared" ref="B309:B321" si="39">IFERROR(VLOOKUP(A309,Tabla_CyP,2,FALSE),"")</f>
        <v xml:space="preserve"> LIMPIEZA DE OBRA</v>
      </c>
      <c r="C309" s="340"/>
      <c r="D309" s="13">
        <f t="shared" ref="D309:D321" si="40">IFERROR(VLOOKUP(A309,Tabla_CyP,9,FALSE),0)</f>
        <v>0</v>
      </c>
      <c r="E309" s="49"/>
      <c r="F309" s="106"/>
      <c r="G309" s="106"/>
      <c r="H309" s="106"/>
      <c r="I309" s="106"/>
      <c r="J309" s="106"/>
      <c r="K309" s="106"/>
      <c r="L309" s="106"/>
      <c r="M309" s="106"/>
      <c r="N309" s="106"/>
      <c r="O309" s="106"/>
      <c r="P309" s="106"/>
      <c r="Q309" s="106"/>
      <c r="R309" s="17"/>
      <c r="S309" s="18"/>
    </row>
    <row r="310" spans="1:19" ht="20.100000000000001" customHeight="1" x14ac:dyDescent="0.2">
      <c r="A310" s="51" t="str">
        <f>CyP!A315</f>
        <v>23.1</v>
      </c>
      <c r="B310" s="339" t="str">
        <f t="shared" si="39"/>
        <v>Limpieza de obra periódica de la obra y el obrador</v>
      </c>
      <c r="C310" s="340"/>
      <c r="D310" s="13">
        <f t="shared" si="40"/>
        <v>0</v>
      </c>
      <c r="E310" s="49"/>
      <c r="F310" s="106"/>
      <c r="G310" s="106"/>
      <c r="H310" s="106"/>
      <c r="I310" s="106"/>
      <c r="J310" s="106"/>
      <c r="K310" s="106"/>
      <c r="L310" s="106"/>
      <c r="M310" s="106"/>
      <c r="N310" s="106"/>
      <c r="O310" s="106"/>
      <c r="P310" s="106"/>
      <c r="Q310" s="106"/>
      <c r="R310" s="17"/>
      <c r="S310" s="18"/>
    </row>
    <row r="311" spans="1:19" ht="20.100000000000001" customHeight="1" x14ac:dyDescent="0.2">
      <c r="A311" s="51" t="str">
        <f>CyP!A316</f>
        <v>23.2</v>
      </c>
      <c r="B311" s="339" t="str">
        <f t="shared" si="39"/>
        <v>Limpieza final de la obra y el obrador</v>
      </c>
      <c r="C311" s="340"/>
      <c r="D311" s="13">
        <f t="shared" si="40"/>
        <v>0</v>
      </c>
      <c r="E311" s="49"/>
      <c r="F311" s="106"/>
      <c r="G311" s="106"/>
      <c r="H311" s="106"/>
      <c r="I311" s="106"/>
      <c r="J311" s="106"/>
      <c r="K311" s="106"/>
      <c r="L311" s="106"/>
      <c r="M311" s="106"/>
      <c r="N311" s="106"/>
      <c r="O311" s="106"/>
      <c r="P311" s="106"/>
      <c r="Q311" s="106"/>
      <c r="R311" s="17"/>
      <c r="S311" s="18"/>
    </row>
    <row r="312" spans="1:19" ht="20.100000000000001" customHeight="1" x14ac:dyDescent="0.2">
      <c r="A312" s="51">
        <f>CyP!A317</f>
        <v>24</v>
      </c>
      <c r="B312" s="339" t="str">
        <f t="shared" si="39"/>
        <v xml:space="preserve"> VARIOS</v>
      </c>
      <c r="C312" s="340"/>
      <c r="D312" s="13">
        <f t="shared" si="40"/>
        <v>0</v>
      </c>
      <c r="E312" s="49"/>
      <c r="F312" s="106"/>
      <c r="G312" s="106"/>
      <c r="H312" s="106"/>
      <c r="I312" s="106"/>
      <c r="J312" s="106"/>
      <c r="K312" s="106"/>
      <c r="L312" s="106"/>
      <c r="M312" s="106"/>
      <c r="N312" s="106"/>
      <c r="O312" s="106"/>
      <c r="P312" s="106"/>
      <c r="Q312" s="106"/>
      <c r="R312" s="17"/>
      <c r="S312" s="18"/>
    </row>
    <row r="313" spans="1:19" ht="20.100000000000001" customHeight="1" x14ac:dyDescent="0.2">
      <c r="A313" s="51" t="str">
        <f>CyP!A318</f>
        <v>24.1</v>
      </c>
      <c r="B313" s="339" t="str">
        <f t="shared" si="39"/>
        <v>Construcción de mástil y otros</v>
      </c>
      <c r="C313" s="340"/>
      <c r="D313" s="13">
        <f t="shared" si="40"/>
        <v>0</v>
      </c>
      <c r="E313" s="49"/>
      <c r="F313" s="106"/>
      <c r="G313" s="106"/>
      <c r="H313" s="106"/>
      <c r="I313" s="106"/>
      <c r="J313" s="106"/>
      <c r="K313" s="106"/>
      <c r="L313" s="106"/>
      <c r="M313" s="106"/>
      <c r="N313" s="106"/>
      <c r="O313" s="106"/>
      <c r="P313" s="106"/>
      <c r="Q313" s="106"/>
      <c r="R313" s="17"/>
      <c r="S313" s="18"/>
    </row>
    <row r="314" spans="1:19" ht="20.100000000000001" customHeight="1" x14ac:dyDescent="0.2">
      <c r="A314" s="51" t="str">
        <f>CyP!A319</f>
        <v>24.1.1</v>
      </c>
      <c r="B314" s="339" t="str">
        <f t="shared" si="39"/>
        <v>Mastil</v>
      </c>
      <c r="C314" s="340"/>
      <c r="D314" s="13">
        <f t="shared" si="40"/>
        <v>0</v>
      </c>
      <c r="E314" s="49"/>
      <c r="F314" s="106"/>
      <c r="G314" s="106"/>
      <c r="H314" s="106"/>
      <c r="I314" s="106"/>
      <c r="J314" s="106"/>
      <c r="K314" s="106"/>
      <c r="L314" s="106"/>
      <c r="M314" s="106"/>
      <c r="N314" s="106"/>
      <c r="O314" s="106"/>
      <c r="P314" s="106"/>
      <c r="Q314" s="106"/>
      <c r="R314" s="17"/>
      <c r="S314" s="18"/>
    </row>
    <row r="315" spans="1:19" ht="20.100000000000001" customHeight="1" x14ac:dyDescent="0.2">
      <c r="A315" s="51" t="str">
        <f>CyP!A320</f>
        <v>24.2</v>
      </c>
      <c r="B315" s="339" t="str">
        <f t="shared" si="39"/>
        <v>Otros</v>
      </c>
      <c r="C315" s="340"/>
      <c r="D315" s="13">
        <f t="shared" si="40"/>
        <v>0</v>
      </c>
      <c r="E315" s="49"/>
      <c r="F315" s="106"/>
      <c r="G315" s="106"/>
      <c r="H315" s="106"/>
      <c r="I315" s="106"/>
      <c r="J315" s="106"/>
      <c r="K315" s="106"/>
      <c r="L315" s="106"/>
      <c r="M315" s="106"/>
      <c r="N315" s="106"/>
      <c r="O315" s="106"/>
      <c r="P315" s="106"/>
      <c r="Q315" s="106"/>
      <c r="R315" s="17"/>
      <c r="S315" s="18"/>
    </row>
    <row r="316" spans="1:19" ht="20.100000000000001" customHeight="1" x14ac:dyDescent="0.2">
      <c r="A316" s="51" t="str">
        <f>CyP!A321</f>
        <v>24.2.1</v>
      </c>
      <c r="B316" s="339" t="str">
        <f t="shared" si="39"/>
        <v>Guardasillas</v>
      </c>
      <c r="C316" s="340"/>
      <c r="D316" s="13">
        <f t="shared" si="40"/>
        <v>0</v>
      </c>
      <c r="E316" s="49"/>
      <c r="F316" s="106"/>
      <c r="G316" s="106"/>
      <c r="H316" s="106"/>
      <c r="I316" s="106"/>
      <c r="J316" s="106"/>
      <c r="K316" s="106"/>
      <c r="L316" s="106"/>
      <c r="M316" s="106"/>
      <c r="N316" s="106"/>
      <c r="O316" s="106"/>
      <c r="P316" s="106"/>
      <c r="Q316" s="106"/>
      <c r="R316" s="17"/>
      <c r="S316" s="18"/>
    </row>
    <row r="317" spans="1:19" ht="20.100000000000001" customHeight="1" x14ac:dyDescent="0.2">
      <c r="A317" s="51" t="str">
        <f>CyP!A322</f>
        <v>24.2.2</v>
      </c>
      <c r="B317" s="339" t="str">
        <f t="shared" si="39"/>
        <v>Provisión de canastos para residuos</v>
      </c>
      <c r="C317" s="340"/>
      <c r="D317" s="13">
        <f t="shared" si="40"/>
        <v>0</v>
      </c>
      <c r="E317" s="49"/>
      <c r="F317" s="106"/>
      <c r="G317" s="106"/>
      <c r="H317" s="106"/>
      <c r="I317" s="106"/>
      <c r="J317" s="106"/>
      <c r="K317" s="106"/>
      <c r="L317" s="106"/>
      <c r="M317" s="106"/>
      <c r="N317" s="106"/>
      <c r="O317" s="106"/>
      <c r="P317" s="106"/>
      <c r="Q317" s="106"/>
      <c r="R317" s="17"/>
      <c r="S317" s="18"/>
    </row>
    <row r="318" spans="1:19" ht="20.100000000000001" customHeight="1" x14ac:dyDescent="0.2">
      <c r="A318" s="51" t="str">
        <f>CyP!A323</f>
        <v>24.2.3</v>
      </c>
      <c r="B318" s="339" t="str">
        <f t="shared" si="39"/>
        <v>Pizarrones</v>
      </c>
      <c r="C318" s="340"/>
      <c r="D318" s="13">
        <f t="shared" si="40"/>
        <v>0</v>
      </c>
      <c r="E318" s="49"/>
      <c r="F318" s="106"/>
      <c r="G318" s="106"/>
      <c r="H318" s="106"/>
      <c r="I318" s="106"/>
      <c r="J318" s="106"/>
      <c r="K318" s="106"/>
      <c r="L318" s="106"/>
      <c r="M318" s="106"/>
      <c r="N318" s="106"/>
      <c r="O318" s="106"/>
      <c r="P318" s="106"/>
      <c r="Q318" s="106"/>
      <c r="R318" s="17"/>
      <c r="S318" s="18"/>
    </row>
    <row r="319" spans="1:19" ht="20.100000000000001" customHeight="1" x14ac:dyDescent="0.2">
      <c r="A319" s="51" t="str">
        <f>CyP!A324</f>
        <v>24.2.4</v>
      </c>
      <c r="B319" s="339" t="str">
        <f t="shared" si="39"/>
        <v>Caja Guarda llaves</v>
      </c>
      <c r="C319" s="340"/>
      <c r="D319" s="13">
        <f t="shared" si="40"/>
        <v>0</v>
      </c>
      <c r="E319" s="49"/>
      <c r="F319" s="106"/>
      <c r="G319" s="106"/>
      <c r="H319" s="106"/>
      <c r="I319" s="106"/>
      <c r="J319" s="106"/>
      <c r="K319" s="106"/>
      <c r="L319" s="106"/>
      <c r="M319" s="106"/>
      <c r="N319" s="106"/>
      <c r="O319" s="106"/>
      <c r="P319" s="106"/>
      <c r="Q319" s="106"/>
      <c r="R319" s="17"/>
      <c r="S319" s="18"/>
    </row>
    <row r="320" spans="1:19" ht="20.100000000000001" customHeight="1" x14ac:dyDescent="0.2">
      <c r="A320" s="51" t="str">
        <f>CyP!A325</f>
        <v>24.4</v>
      </c>
      <c r="B320" s="339" t="str">
        <f t="shared" si="39"/>
        <v>Planos aprobados</v>
      </c>
      <c r="C320" s="340"/>
      <c r="D320" s="13">
        <f t="shared" si="40"/>
        <v>0</v>
      </c>
      <c r="E320" s="49"/>
      <c r="F320" s="106"/>
      <c r="G320" s="106"/>
      <c r="H320" s="106"/>
      <c r="I320" s="106"/>
      <c r="J320" s="106"/>
      <c r="K320" s="106"/>
      <c r="L320" s="106"/>
      <c r="M320" s="106"/>
      <c r="N320" s="106"/>
      <c r="O320" s="106"/>
      <c r="P320" s="106"/>
      <c r="Q320" s="106"/>
      <c r="R320" s="17"/>
      <c r="S320" s="18"/>
    </row>
    <row r="321" spans="1:19" ht="20.100000000000001" customHeight="1" x14ac:dyDescent="0.2">
      <c r="A321" s="51" t="str">
        <f>CyP!A326</f>
        <v>24.5</v>
      </c>
      <c r="B321" s="339" t="str">
        <f t="shared" si="39"/>
        <v>Equipamiento mobiliario</v>
      </c>
      <c r="C321" s="340"/>
      <c r="D321" s="13">
        <f t="shared" si="40"/>
        <v>0</v>
      </c>
      <c r="E321" s="49"/>
      <c r="F321" s="106"/>
      <c r="G321" s="106"/>
      <c r="H321" s="106"/>
      <c r="I321" s="106"/>
      <c r="J321" s="106"/>
      <c r="K321" s="106"/>
      <c r="L321" s="106"/>
      <c r="M321" s="106"/>
      <c r="N321" s="106"/>
      <c r="O321" s="106"/>
      <c r="P321" s="106"/>
      <c r="Q321" s="106"/>
      <c r="R321" s="17"/>
      <c r="S321" s="18"/>
    </row>
    <row r="322" spans="1:19" ht="20.100000000000001" customHeight="1" x14ac:dyDescent="0.2">
      <c r="A322" s="51" t="str">
        <f>CyP!A327</f>
        <v>24.5.1</v>
      </c>
      <c r="B322" s="339" t="str">
        <f t="shared" ref="B322:B325" si="41">IFERROR(VLOOKUP(A322,Tabla_CyP,2,FALSE),"")</f>
        <v>Mesa MC-3</v>
      </c>
      <c r="C322" s="340"/>
      <c r="D322" s="13">
        <f t="shared" ref="D322:D325" si="42">IFERROR(VLOOKUP(A322,Tabla_CyP,9,FALSE),0)</f>
        <v>0</v>
      </c>
      <c r="E322" s="49"/>
      <c r="F322" s="106"/>
      <c r="G322" s="106"/>
      <c r="H322" s="106"/>
      <c r="I322" s="106"/>
      <c r="J322" s="106"/>
      <c r="K322" s="106"/>
      <c r="L322" s="106"/>
      <c r="M322" s="106"/>
      <c r="N322" s="106"/>
      <c r="O322" s="106"/>
      <c r="P322" s="106"/>
      <c r="Q322" s="106"/>
      <c r="R322" s="17"/>
      <c r="S322" s="18"/>
    </row>
    <row r="323" spans="1:19" ht="20.100000000000001" customHeight="1" x14ac:dyDescent="0.2">
      <c r="A323" s="51" t="str">
        <f>CyP!A328</f>
        <v>24.5.2</v>
      </c>
      <c r="B323" s="339" t="str">
        <f t="shared" si="41"/>
        <v>Silla SM1</v>
      </c>
      <c r="C323" s="340"/>
      <c r="D323" s="13">
        <f t="shared" si="42"/>
        <v>0</v>
      </c>
      <c r="E323" s="49"/>
      <c r="F323" s="106"/>
      <c r="G323" s="106"/>
      <c r="H323" s="106"/>
      <c r="I323" s="106"/>
      <c r="J323" s="106"/>
      <c r="K323" s="106"/>
      <c r="L323" s="106"/>
      <c r="M323" s="106"/>
      <c r="N323" s="106"/>
      <c r="O323" s="106"/>
      <c r="P323" s="106"/>
      <c r="Q323" s="106"/>
      <c r="R323" s="17"/>
      <c r="S323" s="18"/>
    </row>
    <row r="324" spans="1:19" ht="20.100000000000001" customHeight="1" x14ac:dyDescent="0.2">
      <c r="A324" s="51" t="str">
        <f>CyP!A329</f>
        <v>24.5.3</v>
      </c>
      <c r="B324" s="339" t="str">
        <f t="shared" si="41"/>
        <v>Escritorio y Silla Docente</v>
      </c>
      <c r="C324" s="340"/>
      <c r="D324" s="13">
        <f t="shared" si="42"/>
        <v>0</v>
      </c>
      <c r="E324" s="49"/>
      <c r="F324" s="106"/>
      <c r="G324" s="106"/>
      <c r="H324" s="106"/>
      <c r="I324" s="106"/>
      <c r="J324" s="106"/>
      <c r="K324" s="106"/>
      <c r="L324" s="106"/>
      <c r="M324" s="106"/>
      <c r="N324" s="106"/>
      <c r="O324" s="106"/>
      <c r="P324" s="106"/>
      <c r="Q324" s="106"/>
      <c r="R324" s="17"/>
      <c r="S324" s="18"/>
    </row>
    <row r="325" spans="1:19" ht="20.100000000000001" customHeight="1" x14ac:dyDescent="0.2">
      <c r="A325" s="51" t="str">
        <f>CyP!A330</f>
        <v>24.5.4</v>
      </c>
      <c r="B325" s="339" t="str">
        <f t="shared" si="41"/>
        <v>Armario Metálico</v>
      </c>
      <c r="C325" s="340"/>
      <c r="D325" s="13">
        <f t="shared" si="42"/>
        <v>0</v>
      </c>
      <c r="E325" s="49"/>
      <c r="F325" s="106"/>
      <c r="G325" s="106"/>
      <c r="H325" s="106"/>
      <c r="I325" s="106"/>
      <c r="J325" s="106"/>
      <c r="K325" s="106"/>
      <c r="L325" s="106"/>
      <c r="M325" s="106"/>
      <c r="N325" s="106"/>
      <c r="O325" s="106"/>
      <c r="P325" s="106"/>
      <c r="Q325" s="106"/>
      <c r="R325" s="17"/>
      <c r="S325" s="18"/>
    </row>
    <row r="326" spans="1:19" ht="20.100000000000001" customHeight="1" x14ac:dyDescent="0.2">
      <c r="A326" s="55" t="s">
        <v>3</v>
      </c>
      <c r="B326" s="26" t="s">
        <v>3</v>
      </c>
      <c r="C326" s="26"/>
      <c r="D326" s="56" t="s">
        <v>4</v>
      </c>
      <c r="E326" s="27"/>
      <c r="F326" s="58"/>
      <c r="G326" s="59"/>
      <c r="H326" s="59"/>
      <c r="I326" s="59"/>
      <c r="J326" s="59"/>
      <c r="K326" s="59"/>
      <c r="L326" s="59"/>
      <c r="M326" s="59"/>
      <c r="N326" s="59"/>
      <c r="O326" s="59"/>
      <c r="P326" s="59"/>
      <c r="Q326" s="59"/>
      <c r="S326" s="20">
        <f>SUM(F326:Q326)</f>
        <v>0</v>
      </c>
    </row>
    <row r="327" spans="1:19" ht="20.100000000000001" customHeight="1" x14ac:dyDescent="0.2">
      <c r="A327" s="55" t="s">
        <v>3</v>
      </c>
      <c r="B327" s="53" t="s">
        <v>10</v>
      </c>
      <c r="C327" s="57"/>
      <c r="D327" s="52">
        <f>SUM(D13:D326)</f>
        <v>0</v>
      </c>
      <c r="E327" s="50"/>
      <c r="F327" s="28"/>
      <c r="G327" s="28"/>
      <c r="H327" s="28"/>
      <c r="I327" s="28"/>
      <c r="J327" s="28"/>
      <c r="K327" s="28"/>
      <c r="L327" s="28"/>
      <c r="M327" s="28"/>
      <c r="N327" s="28"/>
      <c r="O327" s="28"/>
      <c r="P327" s="28"/>
      <c r="Q327" s="28"/>
    </row>
    <row r="328" spans="1:19" ht="20.100000000000001" customHeight="1" x14ac:dyDescent="0.2">
      <c r="A328" s="5"/>
      <c r="B328" s="5"/>
      <c r="C328" s="5"/>
      <c r="D328" s="5"/>
      <c r="E328" s="5"/>
      <c r="F328" s="5"/>
      <c r="G328" s="5"/>
      <c r="H328" s="5"/>
      <c r="I328" s="5"/>
      <c r="J328" s="5"/>
      <c r="K328" s="5"/>
      <c r="L328" s="5"/>
      <c r="M328" s="5"/>
      <c r="N328" s="5"/>
      <c r="O328" s="5"/>
      <c r="P328" s="5"/>
      <c r="Q328" s="5"/>
    </row>
    <row r="329" spans="1:19" ht="20.100000000000001" customHeight="1" x14ac:dyDescent="0.2">
      <c r="A329" s="5"/>
      <c r="B329" s="5"/>
      <c r="C329" s="5"/>
      <c r="D329" s="29" t="s">
        <v>21</v>
      </c>
      <c r="E329" s="5">
        <v>0</v>
      </c>
      <c r="F329" s="30">
        <f>SUMPRODUCT($D$13:$D$325,F13:F325)</f>
        <v>0</v>
      </c>
      <c r="G329" s="30">
        <f>SUMPRODUCT($D$13:$D$325,G13:G325)</f>
        <v>0</v>
      </c>
      <c r="H329" s="30">
        <f>SUMPRODUCT($D$13:$D$325,H13:H325)</f>
        <v>0</v>
      </c>
      <c r="I329" s="30">
        <f>SUMPRODUCT($D$13:$D$325,I13:I325)</f>
        <v>0</v>
      </c>
      <c r="J329" s="30">
        <f>SUMPRODUCT($D$13:$D$325,J13:J325)</f>
        <v>0</v>
      </c>
      <c r="K329" s="30">
        <f>SUMPRODUCT($D$13:$D$325,K13:K325)</f>
        <v>0</v>
      </c>
      <c r="L329" s="30">
        <f>SUMPRODUCT($D$13:$D$325,L13:L325)</f>
        <v>0</v>
      </c>
      <c r="M329" s="30">
        <f>SUMPRODUCT($D$13:$D$325,M13:M325)</f>
        <v>0</v>
      </c>
      <c r="N329" s="30">
        <f>SUMPRODUCT($D$13:$D$325,N13:N325)</f>
        <v>0</v>
      </c>
      <c r="O329" s="30">
        <f>SUMPRODUCT($D$13:$D$325,O13:O325)</f>
        <v>0</v>
      </c>
      <c r="P329" s="30">
        <f>SUMPRODUCT($D$13:$D$325,P13:P325)</f>
        <v>0</v>
      </c>
      <c r="Q329" s="30">
        <f>SUMPRODUCT($D$13:$D$325,Q13:Q325)</f>
        <v>0</v>
      </c>
      <c r="R329" s="21"/>
    </row>
    <row r="330" spans="1:19" ht="20.100000000000001" customHeight="1" x14ac:dyDescent="0.2">
      <c r="A330" s="5"/>
      <c r="B330" s="5"/>
      <c r="C330" s="5"/>
      <c r="D330" s="29" t="s">
        <v>22</v>
      </c>
      <c r="E330" s="5">
        <v>0</v>
      </c>
      <c r="F330" s="30">
        <f>E330+F329</f>
        <v>0</v>
      </c>
      <c r="G330" s="30">
        <f t="shared" ref="G330:L330" si="43">F330+G329</f>
        <v>0</v>
      </c>
      <c r="H330" s="30">
        <f t="shared" si="43"/>
        <v>0</v>
      </c>
      <c r="I330" s="30">
        <f t="shared" si="43"/>
        <v>0</v>
      </c>
      <c r="J330" s="30">
        <f t="shared" si="43"/>
        <v>0</v>
      </c>
      <c r="K330" s="30">
        <f t="shared" si="43"/>
        <v>0</v>
      </c>
      <c r="L330" s="30">
        <f t="shared" si="43"/>
        <v>0</v>
      </c>
      <c r="M330" s="30">
        <f t="shared" ref="M330" si="44">L330+M329</f>
        <v>0</v>
      </c>
      <c r="N330" s="30">
        <f t="shared" ref="N330" si="45">M330+N329</f>
        <v>0</v>
      </c>
      <c r="O330" s="30">
        <f t="shared" ref="O330" si="46">N330+O329</f>
        <v>0</v>
      </c>
      <c r="P330" s="30">
        <f t="shared" ref="P330" si="47">O330+P329</f>
        <v>0</v>
      </c>
      <c r="Q330" s="30">
        <f t="shared" ref="Q330" si="48">P330+Q329</f>
        <v>0</v>
      </c>
      <c r="R330" s="21"/>
    </row>
    <row r="331" spans="1:19" ht="20.100000000000001" customHeight="1" x14ac:dyDescent="0.2">
      <c r="A331" s="5"/>
      <c r="B331" s="5"/>
      <c r="C331" s="5"/>
      <c r="D331" s="31"/>
      <c r="E331" s="32" t="s">
        <v>1013</v>
      </c>
      <c r="F331" s="5"/>
      <c r="G331" s="5"/>
      <c r="H331" s="5"/>
      <c r="I331" s="5"/>
      <c r="J331" s="5"/>
      <c r="K331" s="5"/>
      <c r="L331" s="5"/>
      <c r="M331" s="5"/>
      <c r="N331" s="5"/>
      <c r="O331" s="5"/>
      <c r="P331" s="5"/>
      <c r="Q331" s="5"/>
    </row>
    <row r="332" spans="1:19" ht="20.100000000000001" customHeight="1" x14ac:dyDescent="0.2">
      <c r="A332" s="5"/>
      <c r="B332" s="5"/>
      <c r="C332" s="5"/>
      <c r="D332" s="29" t="s">
        <v>23</v>
      </c>
      <c r="E332" s="33">
        <f>Anticipo_Financiero*Monto_Oferta</f>
        <v>0</v>
      </c>
      <c r="F332" s="33">
        <f t="shared" ref="F332:Q332" si="49">Monto_Oferta*F329*(1-Anticipo_Financiero)</f>
        <v>0</v>
      </c>
      <c r="G332" s="33">
        <f t="shared" si="49"/>
        <v>0</v>
      </c>
      <c r="H332" s="33">
        <f t="shared" si="49"/>
        <v>0</v>
      </c>
      <c r="I332" s="33">
        <f t="shared" si="49"/>
        <v>0</v>
      </c>
      <c r="J332" s="33">
        <f t="shared" si="49"/>
        <v>0</v>
      </c>
      <c r="K332" s="33">
        <f t="shared" si="49"/>
        <v>0</v>
      </c>
      <c r="L332" s="33">
        <f t="shared" si="49"/>
        <v>0</v>
      </c>
      <c r="M332" s="33">
        <f t="shared" si="49"/>
        <v>0</v>
      </c>
      <c r="N332" s="33">
        <f t="shared" si="49"/>
        <v>0</v>
      </c>
      <c r="O332" s="33">
        <f t="shared" si="49"/>
        <v>0</v>
      </c>
      <c r="P332" s="33">
        <f t="shared" si="49"/>
        <v>0</v>
      </c>
      <c r="Q332" s="33">
        <f t="shared" si="49"/>
        <v>0</v>
      </c>
      <c r="R332" s="9"/>
      <c r="S332" s="9"/>
    </row>
    <row r="333" spans="1:19" ht="20.100000000000001" customHeight="1" x14ac:dyDescent="0.2">
      <c r="A333" s="5"/>
      <c r="B333" s="5"/>
      <c r="C333" s="5"/>
      <c r="D333" s="29" t="s">
        <v>988</v>
      </c>
      <c r="E333" s="33">
        <f>E332</f>
        <v>0</v>
      </c>
      <c r="F333" s="33">
        <f>E333+F332</f>
        <v>0</v>
      </c>
      <c r="G333" s="33">
        <f t="shared" ref="G333:L333" si="50">F333+G332</f>
        <v>0</v>
      </c>
      <c r="H333" s="33">
        <f t="shared" si="50"/>
        <v>0</v>
      </c>
      <c r="I333" s="33">
        <f t="shared" si="50"/>
        <v>0</v>
      </c>
      <c r="J333" s="33">
        <f t="shared" si="50"/>
        <v>0</v>
      </c>
      <c r="K333" s="33">
        <f t="shared" si="50"/>
        <v>0</v>
      </c>
      <c r="L333" s="33">
        <f t="shared" si="50"/>
        <v>0</v>
      </c>
      <c r="M333" s="33">
        <f t="shared" ref="M333" si="51">L333+M332</f>
        <v>0</v>
      </c>
      <c r="N333" s="33">
        <f t="shared" ref="N333" si="52">M333+N332</f>
        <v>0</v>
      </c>
      <c r="O333" s="33">
        <f t="shared" ref="O333" si="53">N333+O332</f>
        <v>0</v>
      </c>
      <c r="P333" s="33">
        <f t="shared" ref="P333" si="54">O333+P332</f>
        <v>0</v>
      </c>
      <c r="Q333" s="33">
        <f t="shared" ref="Q333" si="55">P333+Q332</f>
        <v>0</v>
      </c>
      <c r="R333" s="9"/>
    </row>
    <row r="334" spans="1:19" ht="20.100000000000001" customHeight="1" x14ac:dyDescent="0.2">
      <c r="E334" s="22">
        <v>0</v>
      </c>
    </row>
    <row r="335" spans="1:19" ht="20.100000000000001" customHeight="1" x14ac:dyDescent="0.2">
      <c r="E335" s="22">
        <v>0</v>
      </c>
    </row>
  </sheetData>
  <mergeCells count="319">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8:C308"/>
    <mergeCell ref="B310:C310"/>
    <mergeCell ref="B311:C311"/>
    <mergeCell ref="B312:C312"/>
    <mergeCell ref="B309:C309"/>
    <mergeCell ref="B313:C313"/>
    <mergeCell ref="B314:C314"/>
    <mergeCell ref="B315:C315"/>
    <mergeCell ref="B325:C325"/>
    <mergeCell ref="B316:C316"/>
    <mergeCell ref="B317:C317"/>
    <mergeCell ref="B318:C318"/>
    <mergeCell ref="B319:C319"/>
    <mergeCell ref="B320:C320"/>
    <mergeCell ref="B321:C321"/>
    <mergeCell ref="B322:C322"/>
    <mergeCell ref="B323:C323"/>
    <mergeCell ref="B324:C324"/>
  </mergeCells>
  <conditionalFormatting sqref="A13:B13 A14:A327">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26:C326">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2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C18" sqref="C18"/>
    </sheetView>
  </sheetViews>
  <sheetFormatPr baseColWidth="10" defaultRowHeight="19.5" customHeight="1" x14ac:dyDescent="0.2"/>
  <cols>
    <col min="2" max="2" width="43.28515625" customWidth="1"/>
    <col min="3" max="3" width="52.28515625" bestFit="1" customWidth="1"/>
  </cols>
  <sheetData>
    <row r="1" spans="1:4" ht="19.5" customHeight="1" x14ac:dyDescent="0.2">
      <c r="A1" s="295" t="s">
        <v>13</v>
      </c>
      <c r="B1" s="295"/>
      <c r="C1" s="295" t="str">
        <f>+Contratista</f>
        <v>EMPRESA PRUEBA</v>
      </c>
      <c r="D1" s="295"/>
    </row>
    <row r="2" spans="1:4" ht="19.5" customHeight="1" x14ac:dyDescent="0.2">
      <c r="A2" s="295" t="s">
        <v>47</v>
      </c>
      <c r="B2" s="295"/>
      <c r="C2" s="296">
        <f>CyP!C11</f>
        <v>0</v>
      </c>
      <c r="D2" s="295"/>
    </row>
    <row r="3" spans="1:4" ht="19.5" customHeight="1" x14ac:dyDescent="0.2">
      <c r="A3" s="295"/>
      <c r="B3" s="295"/>
      <c r="C3" s="295"/>
      <c r="D3" s="295"/>
    </row>
    <row r="4" spans="1:4" ht="19.5" customHeight="1" x14ac:dyDescent="0.2">
      <c r="A4" s="348" t="s">
        <v>1216</v>
      </c>
      <c r="B4" s="348"/>
      <c r="C4" s="348"/>
      <c r="D4" s="348"/>
    </row>
    <row r="5" spans="1:4" ht="19.5" customHeight="1" thickBot="1" x14ac:dyDescent="0.25">
      <c r="A5" s="295"/>
      <c r="B5" s="295"/>
      <c r="C5" s="295"/>
      <c r="D5" s="295"/>
    </row>
    <row r="6" spans="1:4" ht="19.5" customHeight="1" thickBot="1" x14ac:dyDescent="0.25">
      <c r="A6" s="297" t="s">
        <v>1217</v>
      </c>
      <c r="B6" s="298" t="s">
        <v>997</v>
      </c>
      <c r="C6" s="298" t="s">
        <v>998</v>
      </c>
      <c r="D6" s="299" t="s">
        <v>1218</v>
      </c>
    </row>
    <row r="7" spans="1:4" ht="19.5" customHeight="1" x14ac:dyDescent="0.2">
      <c r="A7" s="305">
        <v>1</v>
      </c>
      <c r="B7" s="308" t="s">
        <v>1698</v>
      </c>
      <c r="C7" s="309" t="str">
        <f>+VLOOKUP(B7,Indices!$A:$H,5,FALSE)</f>
        <v>Oficial</v>
      </c>
      <c r="D7" s="306">
        <v>0.3</v>
      </c>
    </row>
    <row r="8" spans="1:4" ht="19.5" customHeight="1" x14ac:dyDescent="0.2">
      <c r="A8" s="301">
        <v>2</v>
      </c>
      <c r="B8" s="300" t="s">
        <v>1219</v>
      </c>
      <c r="C8" s="300" t="str">
        <f>+VLOOKUP(B8,Indices!$A:$H,5,FALSE)</f>
        <v>Cemento portland normal, en bolsa</v>
      </c>
      <c r="D8" s="302">
        <v>0.19</v>
      </c>
    </row>
    <row r="9" spans="1:4" ht="19.5" customHeight="1" x14ac:dyDescent="0.2">
      <c r="A9" s="301">
        <v>3</v>
      </c>
      <c r="B9" s="300" t="s">
        <v>1705</v>
      </c>
      <c r="C9" s="300" t="str">
        <f>+VLOOKUP(B9,Indices!$A:$H,5,FALSE)</f>
        <v xml:space="preserve">Mosaico granítico          </v>
      </c>
      <c r="D9" s="302">
        <v>0.09</v>
      </c>
    </row>
    <row r="10" spans="1:4" ht="19.5" customHeight="1" x14ac:dyDescent="0.2">
      <c r="A10" s="301">
        <v>4</v>
      </c>
      <c r="B10" s="300" t="s">
        <v>1699</v>
      </c>
      <c r="C10" s="300" t="str">
        <f>+VLOOKUP(B10,Indices!$A:$H,5,FALSE)</f>
        <v xml:space="preserve">Aberturas de chapa de hierro                                           </v>
      </c>
      <c r="D10" s="302">
        <v>0.09</v>
      </c>
    </row>
    <row r="11" spans="1:4" ht="19.5" customHeight="1" x14ac:dyDescent="0.2">
      <c r="A11" s="301">
        <v>5</v>
      </c>
      <c r="B11" s="300" t="s">
        <v>1706</v>
      </c>
      <c r="C11" s="300" t="str">
        <f>+VLOOKUP(B11,Indices!$A:$H,5,FALSE)</f>
        <v>Hormigón elaborado</v>
      </c>
      <c r="D11" s="302">
        <v>7.0000000000000007E-2</v>
      </c>
    </row>
    <row r="12" spans="1:4" ht="19.5" customHeight="1" x14ac:dyDescent="0.2">
      <c r="A12" s="301">
        <v>6</v>
      </c>
      <c r="B12" s="300" t="s">
        <v>1700</v>
      </c>
      <c r="C12" s="300" t="str">
        <f>+VLOOKUP(B12,Indices!$A:$H,5,FALSE)</f>
        <v>Cable  con conductor unipolar</v>
      </c>
      <c r="D12" s="302">
        <v>0.06</v>
      </c>
    </row>
    <row r="13" spans="1:4" ht="19.5" customHeight="1" x14ac:dyDescent="0.2">
      <c r="A13" s="301">
        <v>7</v>
      </c>
      <c r="B13" s="300" t="s">
        <v>1701</v>
      </c>
      <c r="C13" s="300" t="str">
        <f>+VLOOKUP(B13,Indices!$A:$H,5,FALSE)</f>
        <v xml:space="preserve">Chapas metálicas                                                       </v>
      </c>
      <c r="D13" s="302">
        <v>0.05</v>
      </c>
    </row>
    <row r="14" spans="1:4" ht="19.5" customHeight="1" x14ac:dyDescent="0.2">
      <c r="A14" s="301">
        <v>8</v>
      </c>
      <c r="B14" s="300" t="s">
        <v>1702</v>
      </c>
      <c r="C14" s="300" t="str">
        <f>+VLOOKUP(B14,Indices!$A:$H,5,FALSE)</f>
        <v xml:space="preserve">Caños y tubos de PVC                                                   </v>
      </c>
      <c r="D14" s="302">
        <v>0.04</v>
      </c>
    </row>
    <row r="15" spans="1:4" ht="19.5" customHeight="1" x14ac:dyDescent="0.2">
      <c r="A15" s="301">
        <v>9</v>
      </c>
      <c r="B15" s="300" t="s">
        <v>1703</v>
      </c>
      <c r="C15" s="300" t="str">
        <f>+VLOOKUP(B15,Indices!$A:$H,5,FALSE)</f>
        <v xml:space="preserve">Pinturas al látex                                                      </v>
      </c>
      <c r="D15" s="302">
        <v>0.03</v>
      </c>
    </row>
    <row r="16" spans="1:4" ht="19.5" customHeight="1" thickBot="1" x14ac:dyDescent="0.25">
      <c r="A16" s="303">
        <v>10</v>
      </c>
      <c r="B16" s="307" t="s">
        <v>1704</v>
      </c>
      <c r="C16" s="307" t="str">
        <f>+VLOOKUP(B16,Indices!$A:$H,5,FALSE)</f>
        <v>Alquiler de andamios</v>
      </c>
      <c r="D16" s="304">
        <v>0.08</v>
      </c>
    </row>
    <row r="17" spans="1:4" ht="19.5" customHeight="1" x14ac:dyDescent="0.2">
      <c r="A17" t="s">
        <v>1012</v>
      </c>
    </row>
    <row r="18" spans="1:4" ht="19.5" customHeight="1" x14ac:dyDescent="0.2">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49" t="str">
        <f>"OBRA: " &amp; UPPER(Obra)</f>
        <v>OBRA: ESCUELA SECUNDARIA ULLUM</v>
      </c>
      <c r="D1" s="349"/>
      <c r="E1" s="349"/>
      <c r="F1" s="349"/>
      <c r="G1" s="349"/>
      <c r="H1" s="349"/>
      <c r="I1" s="349"/>
      <c r="J1" s="349"/>
      <c r="K1" s="349"/>
      <c r="L1" s="349"/>
    </row>
    <row r="2" spans="3:12" ht="23.25" x14ac:dyDescent="0.35">
      <c r="C2" s="349" t="s">
        <v>1027</v>
      </c>
      <c r="D2" s="349"/>
      <c r="E2" s="349"/>
      <c r="F2" s="349"/>
      <c r="G2" s="349"/>
      <c r="H2" s="349"/>
      <c r="I2" s="349"/>
      <c r="J2" s="349"/>
      <c r="K2" s="349"/>
      <c r="L2" s="349"/>
    </row>
    <row r="3" spans="3:12" ht="23.25" x14ac:dyDescent="0.35">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0" t="str">
        <f>"OBRA: " &amp; UPPER(Obra)</f>
        <v>OBRA: ESCUELA SECUNDARIA ULLUM</v>
      </c>
      <c r="D1" s="350"/>
      <c r="E1" s="350"/>
      <c r="F1" s="350"/>
      <c r="G1" s="350"/>
      <c r="H1" s="350"/>
      <c r="I1" s="350"/>
      <c r="J1" s="350"/>
    </row>
    <row r="2" spans="3:10" ht="23.25" x14ac:dyDescent="0.35">
      <c r="C2" s="349" t="s">
        <v>1029</v>
      </c>
      <c r="D2" s="349"/>
      <c r="E2" s="349"/>
      <c r="F2" s="349"/>
      <c r="G2" s="349"/>
      <c r="H2" s="349"/>
      <c r="I2" s="349"/>
      <c r="J2" s="349"/>
    </row>
    <row r="3" spans="3:10" ht="23.25" x14ac:dyDescent="0.35">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2023-03-15T12:21:31Z</dcterms:modified>
</cp:coreProperties>
</file>