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AGAMBOA\Comparto 2\001-ALUMBRADO PUBLICO\2023\Iluminación Calle La Plata desde RN 20 hasta Divisoria Sur\"/>
    </mc:Choice>
  </mc:AlternateContent>
  <bookViews>
    <workbookView xWindow="0" yWindow="0" windowWidth="28800" windowHeight="12330" tabRatio="855" activeTab="5"/>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CyP!$A$1:$A$46</definedName>
    <definedName name="_xlnm._FilterDatabase" localSheetId="2" hidden="1">Datos!#REF!</definedName>
    <definedName name="_xlnm._FilterDatabase" localSheetId="0" hidden="1">Indices!#REF!</definedName>
    <definedName name="_xlnm._FilterDatabase" localSheetId="4" hidden="1">PTyCI!$D$1:$D$36</definedName>
    <definedName name="Anticipo_Financiero">Datos!$C$8</definedName>
    <definedName name="_xlnm.Print_Area" localSheetId="3">AP!$A$1:$G$546</definedName>
    <definedName name="_xlnm.Print_Area" localSheetId="5">CyP!$A$1:$I$46</definedName>
    <definedName name="_xlnm.Print_Area" localSheetId="2">Datos!$B$1:$H$113</definedName>
    <definedName name="_xlnm.Print_Area" localSheetId="4">PTyCI!$A$1:$O$33</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CyP!$F$33</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CyP!$H$33</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62913"/>
</workbook>
</file>

<file path=xl/calcChain.xml><?xml version="1.0" encoding="utf-8"?>
<calcChain xmlns="http://schemas.openxmlformats.org/spreadsheetml/2006/main">
  <c r="H11" i="9" l="1"/>
  <c r="I11" i="9"/>
  <c r="J11" i="9" s="1"/>
  <c r="K11" i="9" s="1"/>
  <c r="L11" i="9" s="1"/>
  <c r="M11" i="9" s="1"/>
  <c r="N11" i="9" s="1"/>
  <c r="O11" i="9" s="1"/>
  <c r="G11" i="9"/>
  <c r="A14" i="9"/>
  <c r="A15" i="9"/>
  <c r="A16" i="9"/>
  <c r="B16" i="9" s="1"/>
  <c r="A17" i="9"/>
  <c r="B17" i="9" s="1"/>
  <c r="A18" i="9"/>
  <c r="B18" i="9" s="1"/>
  <c r="A19" i="9"/>
  <c r="B19" i="9" s="1"/>
  <c r="A20" i="9"/>
  <c r="B20" i="9" s="1"/>
  <c r="A21" i="9"/>
  <c r="B21" i="9" s="1"/>
  <c r="A22" i="9"/>
  <c r="B22" i="9" s="1"/>
  <c r="A23" i="9"/>
  <c r="B23" i="9" s="1"/>
  <c r="A24" i="9"/>
  <c r="B24" i="9" s="1"/>
  <c r="A25" i="9"/>
  <c r="B25" i="9" s="1"/>
  <c r="C4" i="2" l="1"/>
  <c r="E19" i="2"/>
  <c r="E20" i="2"/>
  <c r="E21" i="2"/>
  <c r="E22" i="2"/>
  <c r="E23" i="2"/>
  <c r="E24" i="2"/>
  <c r="E25" i="2"/>
  <c r="E26" i="2"/>
  <c r="E27" i="2"/>
  <c r="E28" i="2"/>
  <c r="E29" i="2"/>
  <c r="E30" i="2"/>
  <c r="A19" i="2"/>
  <c r="A20" i="2"/>
  <c r="A21" i="2"/>
  <c r="A22" i="2"/>
  <c r="A23" i="2"/>
  <c r="A24" i="2"/>
  <c r="A25" i="2"/>
  <c r="A26" i="2"/>
  <c r="A27" i="2"/>
  <c r="A28" i="2"/>
  <c r="A29" i="2"/>
  <c r="A30" i="2"/>
  <c r="E18" i="2" l="1"/>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9" i="2" l="1"/>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6" i="2"/>
  <c r="B36" i="2"/>
  <c r="B42" i="2"/>
  <c r="B41" i="2"/>
  <c r="B39"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42" i="2" l="1"/>
  <c r="E41" i="2"/>
  <c r="E39"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D27" i="15" s="1"/>
  <c r="B16" i="12"/>
  <c r="C30" i="15" s="1"/>
  <c r="B22" i="2" s="1"/>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C35" i="15" s="1"/>
  <c r="B27" i="2"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 i="2" l="1"/>
  <c r="D39" i="15"/>
  <c r="C38" i="15"/>
  <c r="B30" i="2" s="1"/>
  <c r="D37" i="15"/>
  <c r="D29" i="2" s="1"/>
  <c r="D40" i="15"/>
  <c r="C39" i="15"/>
  <c r="D42" i="15"/>
  <c r="D35" i="15"/>
  <c r="D27" i="2" s="1"/>
  <c r="D28" i="15"/>
  <c r="D33" i="15"/>
  <c r="D25" i="2" s="1"/>
  <c r="C32" i="15"/>
  <c r="B24" i="2" s="1"/>
  <c r="C41" i="15"/>
  <c r="D36" i="15"/>
  <c r="D28" i="2" s="1"/>
  <c r="D30" i="15"/>
  <c r="D22" i="2" s="1"/>
  <c r="C29" i="15"/>
  <c r="B21" i="2" s="1"/>
  <c r="D31" i="15"/>
  <c r="D23" i="2" s="1"/>
  <c r="C27" i="15"/>
  <c r="B19" i="2" s="1"/>
  <c r="D32" i="15"/>
  <c r="D24" i="2" s="1"/>
  <c r="C31" i="15"/>
  <c r="B23" i="2" s="1"/>
  <c r="D34" i="15"/>
  <c r="D26" i="2" s="1"/>
  <c r="C33" i="15"/>
  <c r="B25" i="2" s="1"/>
  <c r="D43" i="15"/>
  <c r="C36" i="15"/>
  <c r="B28" i="2" s="1"/>
  <c r="D41" i="15"/>
  <c r="C40" i="15"/>
  <c r="C34" i="15"/>
  <c r="B26" i="2" s="1"/>
  <c r="C28" i="15"/>
  <c r="B20" i="2" s="1"/>
  <c r="D29" i="15"/>
  <c r="D21" i="2" s="1"/>
  <c r="D38" i="15"/>
  <c r="D30" i="2" s="1"/>
  <c r="C37" i="15"/>
  <c r="B29" i="2" s="1"/>
  <c r="C44" i="15"/>
  <c r="C43" i="15"/>
  <c r="D49" i="15"/>
  <c r="C51" i="15"/>
  <c r="D62" i="15"/>
  <c r="D51" i="15"/>
  <c r="C55" i="15"/>
  <c r="C46" i="15"/>
  <c r="D60" i="15"/>
  <c r="D47" i="15"/>
  <c r="D179" i="15"/>
  <c r="A179" i="15" s="1"/>
  <c r="D48" i="15"/>
  <c r="D50" i="15"/>
  <c r="C56" i="15"/>
  <c r="C52" i="15"/>
  <c r="C58" i="15"/>
  <c r="D184" i="15"/>
  <c r="A184" i="15" s="1"/>
  <c r="C61" i="15"/>
  <c r="C54" i="15"/>
  <c r="C49" i="15"/>
  <c r="C53" i="15"/>
  <c r="D61" i="15"/>
  <c r="D53" i="15"/>
  <c r="D58" i="15"/>
  <c r="D91" i="15"/>
  <c r="A91" i="15" s="1"/>
  <c r="D46" i="15"/>
  <c r="D59" i="15"/>
  <c r="C62" i="15"/>
  <c r="D55" i="15"/>
  <c r="C57" i="15"/>
  <c r="C59" i="15"/>
  <c r="C50" i="15"/>
  <c r="C45" i="15"/>
  <c r="C47" i="15"/>
  <c r="C92" i="15"/>
  <c r="D56" i="15"/>
  <c r="D57" i="15"/>
  <c r="D52" i="15"/>
  <c r="D54" i="15"/>
  <c r="D45" i="15"/>
  <c r="C60" i="15"/>
  <c r="C48" i="15"/>
  <c r="D44" i="15"/>
  <c r="C210" i="15"/>
  <c r="C114" i="15"/>
  <c r="D102" i="15"/>
  <c r="A102" i="15" s="1"/>
  <c r="D214" i="15"/>
  <c r="A214" i="15" s="1"/>
  <c r="D223" i="15"/>
  <c r="A223" i="15" s="1"/>
  <c r="D198" i="15"/>
  <c r="A198" i="15" s="1"/>
  <c r="C208" i="15"/>
  <c r="C155" i="15"/>
  <c r="C84" i="15"/>
  <c r="C178" i="15"/>
  <c r="D168" i="15"/>
  <c r="A168" i="15" s="1"/>
  <c r="D78" i="15"/>
  <c r="A78" i="15" s="1"/>
  <c r="D80" i="15"/>
  <c r="A80" i="15" s="1"/>
  <c r="C182" i="15"/>
  <c r="D86" i="15"/>
  <c r="A86" i="15" s="1"/>
  <c r="C116" i="15"/>
  <c r="C153" i="15"/>
  <c r="C71" i="15"/>
  <c r="D210" i="15"/>
  <c r="A210" i="15" s="1"/>
  <c r="D87" i="15"/>
  <c r="A87" i="15" s="1"/>
  <c r="D181" i="15"/>
  <c r="A181" i="15" s="1"/>
  <c r="C125" i="15"/>
  <c r="D187" i="15"/>
  <c r="A187" i="15" s="1"/>
  <c r="D182" i="15"/>
  <c r="A182" i="15" s="1"/>
  <c r="C147" i="15"/>
  <c r="D124" i="15"/>
  <c r="A124" i="15" s="1"/>
  <c r="C197" i="15"/>
  <c r="C118" i="15"/>
  <c r="C104" i="15"/>
  <c r="C65" i="15"/>
  <c r="D121" i="15"/>
  <c r="A121" i="15" s="1"/>
  <c r="D208" i="15"/>
  <c r="A208" i="15" s="1"/>
  <c r="D128" i="15"/>
  <c r="A128" i="15" s="1"/>
  <c r="D119" i="15"/>
  <c r="A119" i="15" s="1"/>
  <c r="C171" i="15"/>
  <c r="D93" i="15"/>
  <c r="A93" i="15" s="1"/>
  <c r="C68" i="15"/>
  <c r="D129" i="15"/>
  <c r="A129" i="15" s="1"/>
  <c r="D200" i="15"/>
  <c r="A200" i="15" s="1"/>
  <c r="C109" i="15"/>
  <c r="D138" i="15"/>
  <c r="A138" i="15" s="1"/>
  <c r="D166" i="15"/>
  <c r="A166" i="15" s="1"/>
  <c r="C91" i="15"/>
  <c r="D100" i="15"/>
  <c r="A100" i="15" s="1"/>
  <c r="C106" i="15"/>
  <c r="C112" i="15"/>
  <c r="C161" i="15"/>
  <c r="C186" i="15"/>
  <c r="C88" i="15"/>
  <c r="D131" i="15"/>
  <c r="A131" i="15" s="1"/>
  <c r="C97" i="15"/>
  <c r="D76" i="15"/>
  <c r="A76" i="15" s="1"/>
  <c r="D125" i="15"/>
  <c r="A125" i="15" s="1"/>
  <c r="D148" i="15"/>
  <c r="A148" i="15" s="1"/>
  <c r="D105" i="15"/>
  <c r="A105" i="15" s="1"/>
  <c r="D213" i="15"/>
  <c r="A213" i="15" s="1"/>
  <c r="C183" i="15"/>
  <c r="C181" i="15"/>
  <c r="C218" i="15"/>
  <c r="C122" i="15"/>
  <c r="D183" i="15"/>
  <c r="A183" i="15" s="1"/>
  <c r="C175" i="15"/>
  <c r="D96" i="15"/>
  <c r="A96" i="15" s="1"/>
  <c r="C190" i="15"/>
  <c r="D75" i="15"/>
  <c r="A75" i="15" s="1"/>
  <c r="C66" i="15"/>
  <c r="D110" i="15"/>
  <c r="A110" i="15" s="1"/>
  <c r="D83" i="15"/>
  <c r="A83" i="15" s="1"/>
  <c r="D65" i="15"/>
  <c r="A65" i="15" s="1"/>
  <c r="D217" i="15"/>
  <c r="A217" i="15" s="1"/>
  <c r="C129" i="15"/>
  <c r="D203" i="15"/>
  <c r="A203" i="15" s="1"/>
  <c r="D186" i="15"/>
  <c r="A186" i="15" s="1"/>
  <c r="C168" i="15"/>
  <c r="D132" i="15"/>
  <c r="A132" i="15" s="1"/>
  <c r="D126" i="15"/>
  <c r="A126" i="15" s="1"/>
  <c r="C169" i="15"/>
  <c r="C101" i="15"/>
  <c r="D118" i="15"/>
  <c r="A118" i="15" s="1"/>
  <c r="D157" i="15"/>
  <c r="A157" i="15" s="1"/>
  <c r="D98" i="15"/>
  <c r="A98" i="15" s="1"/>
  <c r="C174" i="15"/>
  <c r="C176" i="15"/>
  <c r="D66" i="15"/>
  <c r="A66" i="15" s="1"/>
  <c r="C76" i="15"/>
  <c r="C87" i="15"/>
  <c r="D142" i="15"/>
  <c r="A142" i="15" s="1"/>
  <c r="C148" i="15"/>
  <c r="D197" i="15"/>
  <c r="A197" i="15" s="1"/>
  <c r="D106" i="15"/>
  <c r="A106" i="15" s="1"/>
  <c r="C90" i="15"/>
  <c r="C141" i="15"/>
  <c r="C177" i="15"/>
  <c r="C70" i="15"/>
  <c r="D151" i="15"/>
  <c r="A151" i="15" s="1"/>
  <c r="C78" i="15"/>
  <c r="D169" i="15"/>
  <c r="A169" i="15" s="1"/>
  <c r="D204" i="15"/>
  <c r="A204" i="15" s="1"/>
  <c r="C120" i="15"/>
  <c r="D127" i="15"/>
  <c r="A127" i="15" s="1"/>
  <c r="C134" i="15"/>
  <c r="D170" i="15"/>
  <c r="A170" i="15" s="1"/>
  <c r="C80" i="15"/>
  <c r="D180" i="15"/>
  <c r="A180" i="15" s="1"/>
  <c r="C142" i="15"/>
  <c r="D77" i="15"/>
  <c r="A77" i="15" s="1"/>
  <c r="D164" i="15"/>
  <c r="A164" i="15" s="1"/>
  <c r="C213" i="15"/>
  <c r="D221" i="15"/>
  <c r="A221" i="15" s="1"/>
  <c r="C86" i="15"/>
  <c r="C187" i="15"/>
  <c r="C95" i="15"/>
  <c r="C152" i="15"/>
  <c r="D173" i="15"/>
  <c r="A173" i="15" s="1"/>
  <c r="C222" i="15"/>
  <c r="D220" i="15"/>
  <c r="A220" i="15" s="1"/>
  <c r="C130" i="15"/>
  <c r="D199" i="15"/>
  <c r="A199" i="15" s="1"/>
  <c r="C124" i="15"/>
  <c r="C162" i="15"/>
  <c r="D161" i="15"/>
  <c r="A161" i="15" s="1"/>
  <c r="C111" i="15"/>
  <c r="D218" i="15"/>
  <c r="A218" i="15" s="1"/>
  <c r="D172" i="15"/>
  <c r="A172" i="15" s="1"/>
  <c r="C64" i="15"/>
  <c r="D205" i="15"/>
  <c r="A205" i="15" s="1"/>
  <c r="D143" i="15"/>
  <c r="A143" i="15" s="1"/>
  <c r="D144" i="15"/>
  <c r="A144" i="15" s="1"/>
  <c r="C133" i="15"/>
  <c r="D215" i="15"/>
  <c r="A215" i="15" s="1"/>
  <c r="D190" i="15"/>
  <c r="A190" i="15" s="1"/>
  <c r="C180" i="15"/>
  <c r="D147" i="15"/>
  <c r="A147" i="15" s="1"/>
  <c r="D140" i="15"/>
  <c r="A140" i="15" s="1"/>
  <c r="C206" i="15"/>
  <c r="C160" i="15"/>
  <c r="C102" i="15"/>
  <c r="D158" i="15"/>
  <c r="A158" i="15" s="1"/>
  <c r="C108" i="15"/>
  <c r="C216" i="15"/>
  <c r="D156" i="15"/>
  <c r="A156" i="15" s="1"/>
  <c r="D152" i="15"/>
  <c r="A152" i="15" s="1"/>
  <c r="D188" i="15"/>
  <c r="A188" i="15" s="1"/>
  <c r="C99" i="15"/>
  <c r="C201" i="15"/>
  <c r="C72" i="15"/>
  <c r="C165" i="15"/>
  <c r="D201" i="15"/>
  <c r="A201" i="15" s="1"/>
  <c r="C26" i="15"/>
  <c r="C199" i="15"/>
  <c r="C144" i="15"/>
  <c r="C215" i="15"/>
  <c r="D109" i="15"/>
  <c r="A109" i="15" s="1"/>
  <c r="C207" i="15"/>
  <c r="C184" i="15"/>
  <c r="D163" i="15"/>
  <c r="A163" i="15" s="1"/>
  <c r="C150" i="15"/>
  <c r="D81" i="15"/>
  <c r="A81" i="15" s="1"/>
  <c r="C79" i="15"/>
  <c r="C185" i="15"/>
  <c r="D194" i="15"/>
  <c r="A194" i="15" s="1"/>
  <c r="C83" i="15"/>
  <c r="C94" i="15"/>
  <c r="C195" i="15"/>
  <c r="C107" i="15"/>
  <c r="C156" i="15"/>
  <c r="C73" i="15"/>
  <c r="C158" i="15"/>
  <c r="D104" i="15"/>
  <c r="A104" i="15" s="1"/>
  <c r="C194" i="15"/>
  <c r="D103" i="15"/>
  <c r="A103" i="15" s="1"/>
  <c r="C74" i="15"/>
  <c r="D114" i="15"/>
  <c r="A114" i="15" s="1"/>
  <c r="C96" i="15"/>
  <c r="D111" i="15"/>
  <c r="A111" i="15" s="1"/>
  <c r="D97" i="15"/>
  <c r="A97" i="15" s="1"/>
  <c r="C166" i="15"/>
  <c r="C127" i="15"/>
  <c r="D222" i="15"/>
  <c r="A222" i="15" s="1"/>
  <c r="D216" i="15"/>
  <c r="A216" i="15" s="1"/>
  <c r="C164" i="15"/>
  <c r="D193" i="15"/>
  <c r="A193" i="15" s="1"/>
  <c r="C167" i="15"/>
  <c r="C140" i="15"/>
  <c r="D150" i="15"/>
  <c r="A150" i="15" s="1"/>
  <c r="D167" i="15"/>
  <c r="A167" i="15" s="1"/>
  <c r="D95" i="15"/>
  <c r="A95" i="15" s="1"/>
  <c r="C67" i="15"/>
  <c r="C157" i="15"/>
  <c r="D207" i="15"/>
  <c r="A207" i="15" s="1"/>
  <c r="C204" i="15"/>
  <c r="D70" i="15"/>
  <c r="A70" i="15" s="1"/>
  <c r="C179" i="15"/>
  <c r="C209" i="15"/>
  <c r="C85" i="15"/>
  <c r="D74" i="15"/>
  <c r="A74" i="15" s="1"/>
  <c r="D141" i="15"/>
  <c r="A141" i="15" s="1"/>
  <c r="D154" i="15"/>
  <c r="A154" i="15" s="1"/>
  <c r="D155" i="15"/>
  <c r="A155" i="15" s="1"/>
  <c r="D112" i="15"/>
  <c r="A112" i="15" s="1"/>
  <c r="C223" i="15"/>
  <c r="D113" i="15"/>
  <c r="A113" i="15" s="1"/>
  <c r="D176" i="15"/>
  <c r="A176" i="15" s="1"/>
  <c r="C217" i="15"/>
  <c r="D219" i="15"/>
  <c r="A219" i="15" s="1"/>
  <c r="D67" i="15"/>
  <c r="A67" i="15" s="1"/>
  <c r="C154" i="15"/>
  <c r="D85" i="15"/>
  <c r="A85" i="15" s="1"/>
  <c r="C131" i="15"/>
  <c r="D71" i="15"/>
  <c r="A71" i="15" s="1"/>
  <c r="C189" i="15"/>
  <c r="C139" i="15"/>
  <c r="C105" i="15"/>
  <c r="C63" i="15"/>
  <c r="D177" i="15"/>
  <c r="A177" i="15" s="1"/>
  <c r="D159" i="15"/>
  <c r="A159" i="15" s="1"/>
  <c r="C138" i="15"/>
  <c r="D211" i="15"/>
  <c r="A211" i="15" s="1"/>
  <c r="C128" i="15"/>
  <c r="D116" i="15"/>
  <c r="A116" i="15" s="1"/>
  <c r="C198" i="15"/>
  <c r="D115" i="15"/>
  <c r="A115" i="15" s="1"/>
  <c r="C82" i="15"/>
  <c r="D134" i="15"/>
  <c r="A134" i="15" s="1"/>
  <c r="C202" i="15"/>
  <c r="D79" i="15"/>
  <c r="A79" i="15" s="1"/>
  <c r="C126" i="15"/>
  <c r="D69" i="15"/>
  <c r="A69" i="15" s="1"/>
  <c r="D130" i="15"/>
  <c r="A130" i="15" s="1"/>
  <c r="C188" i="15"/>
  <c r="C173" i="15"/>
  <c r="D73" i="15"/>
  <c r="A73" i="15" s="1"/>
  <c r="C212" i="15"/>
  <c r="D88" i="15"/>
  <c r="A88" i="15" s="1"/>
  <c r="D189" i="15"/>
  <c r="A189" i="15" s="1"/>
  <c r="D153" i="15"/>
  <c r="A153" i="15" s="1"/>
  <c r="C69" i="15"/>
  <c r="D82" i="15"/>
  <c r="A82" i="15" s="1"/>
  <c r="C42" i="15"/>
  <c r="D195" i="15"/>
  <c r="A195" i="15" s="1"/>
  <c r="C81" i="15"/>
  <c r="C113" i="15"/>
  <c r="D192" i="15"/>
  <c r="A192" i="15" s="1"/>
  <c r="D108" i="15"/>
  <c r="A108" i="15" s="1"/>
  <c r="C117" i="15"/>
  <c r="C163" i="15"/>
  <c r="D174" i="15"/>
  <c r="A174" i="15" s="1"/>
  <c r="C115" i="15"/>
  <c r="D165" i="15"/>
  <c r="A165" i="15" s="1"/>
  <c r="C89" i="15"/>
  <c r="D90" i="15"/>
  <c r="A90" i="15" s="1"/>
  <c r="D145" i="15"/>
  <c r="A145" i="15" s="1"/>
  <c r="D175" i="15"/>
  <c r="A175" i="15" s="1"/>
  <c r="C220" i="15"/>
  <c r="D64" i="15"/>
  <c r="A64" i="15" s="1"/>
  <c r="C100" i="15"/>
  <c r="D146" i="15"/>
  <c r="A146" i="15" s="1"/>
  <c r="D117" i="15"/>
  <c r="A117" i="15" s="1"/>
  <c r="D196" i="15"/>
  <c r="A196" i="15" s="1"/>
  <c r="C221" i="15"/>
  <c r="C137" i="15"/>
  <c r="C143" i="15"/>
  <c r="C98" i="15"/>
  <c r="C203" i="15"/>
  <c r="C123" i="15"/>
  <c r="D160" i="15"/>
  <c r="A160" i="15" s="1"/>
  <c r="D135" i="15"/>
  <c r="A135" i="15" s="1"/>
  <c r="C219" i="15"/>
  <c r="D185" i="15"/>
  <c r="A185" i="15" s="1"/>
  <c r="C146" i="15"/>
  <c r="D107" i="15"/>
  <c r="A107" i="15" s="1"/>
  <c r="C136" i="15"/>
  <c r="C191" i="15"/>
  <c r="D101" i="15"/>
  <c r="A101" i="15" s="1"/>
  <c r="D123" i="15"/>
  <c r="A123" i="15" s="1"/>
  <c r="D139" i="15"/>
  <c r="A139" i="15" s="1"/>
  <c r="C205" i="15"/>
  <c r="D137" i="15"/>
  <c r="A137" i="15" s="1"/>
  <c r="C151" i="15"/>
  <c r="D68" i="15"/>
  <c r="A68" i="15" s="1"/>
  <c r="C214" i="15"/>
  <c r="D63" i="15"/>
  <c r="A63" i="15" s="1"/>
  <c r="D136" i="15"/>
  <c r="A136" i="15" s="1"/>
  <c r="C145" i="15"/>
  <c r="C103" i="15"/>
  <c r="C149" i="15"/>
  <c r="D206" i="15"/>
  <c r="A206" i="15" s="1"/>
  <c r="C192" i="15"/>
  <c r="C121" i="15"/>
  <c r="D171" i="15"/>
  <c r="A171" i="15" s="1"/>
  <c r="D178" i="15"/>
  <c r="A178" i="15" s="1"/>
  <c r="C135" i="15"/>
  <c r="D212" i="15"/>
  <c r="A212" i="15" s="1"/>
  <c r="D120" i="15"/>
  <c r="A120" i="15" s="1"/>
  <c r="D84" i="15"/>
  <c r="A84" i="15" s="1"/>
  <c r="C93" i="15"/>
  <c r="D94" i="15"/>
  <c r="A94" i="15" s="1"/>
  <c r="D149" i="15"/>
  <c r="A149" i="15" s="1"/>
  <c r="D191" i="15"/>
  <c r="A191" i="15" s="1"/>
  <c r="D72" i="15"/>
  <c r="A72" i="15" s="1"/>
  <c r="C132" i="15"/>
  <c r="C170" i="15"/>
  <c r="C75" i="15"/>
  <c r="D162" i="15"/>
  <c r="A162" i="15" s="1"/>
  <c r="D89" i="15"/>
  <c r="A89" i="15" s="1"/>
  <c r="C172" i="15"/>
  <c r="D99" i="15"/>
  <c r="A99" i="15" s="1"/>
  <c r="C193" i="15"/>
  <c r="D209" i="15"/>
  <c r="A209" i="15" s="1"/>
  <c r="C196" i="15"/>
  <c r="C200" i="15"/>
  <c r="C110" i="15"/>
  <c r="C211" i="15"/>
  <c r="C159" i="15"/>
  <c r="D92" i="15"/>
  <c r="A92" i="15" s="1"/>
  <c r="C77" i="15"/>
  <c r="D133" i="15"/>
  <c r="A133" i="15" s="1"/>
  <c r="D122" i="15"/>
  <c r="A122" i="15" s="1"/>
  <c r="C119" i="15"/>
  <c r="D202" i="15"/>
  <c r="A202" i="15" s="1"/>
  <c r="D26" i="15"/>
  <c r="A26" i="15" s="1"/>
  <c r="A27" i="15" s="1"/>
  <c r="D20" i="2" l="1"/>
  <c r="A28" i="15"/>
  <c r="A29" i="15" s="1"/>
  <c r="A30" i="15" s="1"/>
  <c r="A31" i="15" s="1"/>
  <c r="A32" i="15" s="1"/>
  <c r="A33" i="15" s="1"/>
  <c r="A34" i="15" s="1"/>
  <c r="A35" i="15" s="1"/>
  <c r="A36" i="15" s="1"/>
  <c r="A37" i="15" s="1"/>
  <c r="A38" i="15" s="1"/>
  <c r="B7" i="6"/>
  <c r="B6" i="6" s="1"/>
  <c r="A39" i="15"/>
  <c r="A40" i="15" s="1"/>
  <c r="A41" i="15" s="1"/>
  <c r="A42" i="15" s="1"/>
  <c r="E27" i="14"/>
  <c r="Q14" i="9"/>
  <c r="A43" i="15" l="1"/>
  <c r="A44" i="15" s="1"/>
  <c r="A45" i="15" s="1"/>
  <c r="A46" i="15" s="1"/>
  <c r="A47" i="15" s="1"/>
  <c r="A48" i="15" s="1"/>
  <c r="A49" i="15" s="1"/>
  <c r="A50" i="15" s="1"/>
  <c r="A51" i="15" s="1"/>
  <c r="A52" i="15" s="1"/>
  <c r="A53" i="15" s="1"/>
  <c r="A54" i="15" s="1"/>
  <c r="A55" i="15" s="1"/>
  <c r="A56" i="15" s="1"/>
  <c r="A57" i="15" s="1"/>
  <c r="A58" i="15" s="1"/>
  <c r="A59" i="15" s="1"/>
  <c r="A60" i="15" s="1"/>
  <c r="A61" i="15" s="1"/>
  <c r="A62"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Q26" i="9" l="1"/>
  <c r="Q25" i="9"/>
  <c r="Q24" i="9"/>
  <c r="Q23" i="9"/>
  <c r="Q22" i="9"/>
  <c r="Q21" i="9"/>
  <c r="Q20" i="9"/>
  <c r="Q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69" i="15" l="1"/>
  <c r="C1219" i="15"/>
  <c r="C1319" i="15"/>
  <c r="C1569" i="15"/>
  <c r="C1619" i="15"/>
  <c r="C1919" i="15"/>
  <c r="C1119" i="15"/>
  <c r="C1169" i="15"/>
  <c r="C1719" i="15"/>
  <c r="C2119" i="15"/>
  <c r="C1369" i="15"/>
  <c r="C1869" i="15"/>
  <c r="C1769" i="15"/>
  <c r="C2019" i="15"/>
  <c r="C1669" i="15"/>
  <c r="C1819" i="15"/>
  <c r="C1469" i="15"/>
  <c r="C1519" i="15"/>
  <c r="C1069" i="15"/>
  <c r="C1269" i="15"/>
  <c r="D18" i="2" l="1"/>
  <c r="B18" i="2"/>
  <c r="A13" i="9"/>
  <c r="C2069" i="15"/>
  <c r="C1419" i="15"/>
  <c r="B961" i="2"/>
  <c r="B1561" i="2"/>
  <c r="B1661" i="2"/>
  <c r="B1811" i="2"/>
  <c r="B1911" i="2"/>
  <c r="B1761" i="2"/>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11" i="2"/>
  <c r="B1961" i="2"/>
  <c r="B14" i="9"/>
  <c r="B13" i="9"/>
  <c r="B1111" i="2"/>
  <c r="B1011" i="2"/>
  <c r="G7" i="6"/>
  <c r="C7" i="6"/>
  <c r="B49" i="6" s="1"/>
  <c r="C6" i="6"/>
  <c r="B1261" i="2"/>
  <c r="B1161" i="2"/>
  <c r="B1611" i="2"/>
  <c r="B1861" i="2"/>
  <c r="B1211" i="2"/>
  <c r="B1461" i="2"/>
  <c r="B2011" i="2"/>
  <c r="B1511" i="2"/>
  <c r="B1311" i="2"/>
  <c r="B1061" i="2"/>
  <c r="B15" i="9"/>
  <c r="B1711" i="2"/>
  <c r="B1361" i="2"/>
  <c r="F19" i="2" l="1"/>
  <c r="F21" i="2"/>
  <c r="F20" i="2"/>
  <c r="F30" i="2"/>
  <c r="F22" i="2"/>
  <c r="F23" i="2"/>
  <c r="F29" i="2"/>
  <c r="F24" i="2"/>
  <c r="F28" i="2"/>
  <c r="F33" i="2" l="1"/>
  <c r="E38" i="2"/>
  <c r="B38" i="2"/>
  <c r="G30" i="2"/>
  <c r="G19" i="2"/>
  <c r="G28" i="2"/>
  <c r="G18" i="2"/>
  <c r="G21" i="2"/>
  <c r="G29" i="2"/>
  <c r="G22" i="2"/>
  <c r="C19" i="15"/>
  <c r="G20" i="2"/>
  <c r="G24" i="2"/>
  <c r="G23" i="2"/>
  <c r="H18" i="2" l="1"/>
  <c r="H20" i="2"/>
  <c r="H19" i="2"/>
  <c r="H28" i="2"/>
  <c r="H24" i="2"/>
  <c r="H29" i="2"/>
  <c r="H30" i="2"/>
  <c r="H23" i="2"/>
  <c r="H22" i="2"/>
  <c r="H21" i="2"/>
  <c r="H33" i="2" l="1"/>
  <c r="B46" i="2"/>
  <c r="C11" i="2" l="1"/>
  <c r="I28" i="2"/>
  <c r="D24" i="9" s="1"/>
  <c r="I21" i="2"/>
  <c r="D20" i="9" s="1"/>
  <c r="I23" i="2"/>
  <c r="D22" i="9" s="1"/>
  <c r="I20" i="2"/>
  <c r="D15" i="9" s="1"/>
  <c r="I19" i="2"/>
  <c r="D14" i="9" s="1"/>
  <c r="I22" i="2"/>
  <c r="D21" i="9" s="1"/>
  <c r="H44" i="2"/>
  <c r="H35" i="2" s="1"/>
  <c r="I24" i="2"/>
  <c r="I30" i="2"/>
  <c r="E32" i="9"/>
  <c r="E33" i="9" s="1"/>
  <c r="I18" i="2"/>
  <c r="D13" i="9" s="1"/>
  <c r="I29" i="2"/>
  <c r="D25" i="9" s="1"/>
  <c r="D23" i="9" l="1"/>
  <c r="O29" i="9" s="1"/>
  <c r="O32" i="9" s="1"/>
  <c r="I33" i="2"/>
  <c r="H36" i="2"/>
  <c r="H37" i="2" s="1"/>
  <c r="H38" i="2" s="1"/>
  <c r="N29" i="9" l="1"/>
  <c r="N32" i="9" s="1"/>
  <c r="M29" i="9"/>
  <c r="M32" i="9" s="1"/>
  <c r="F29" i="9"/>
  <c r="F32" i="9" s="1"/>
  <c r="F33" i="9" s="1"/>
  <c r="D27" i="9"/>
  <c r="H39" i="2"/>
  <c r="H40" i="2" s="1"/>
  <c r="M33" i="9" l="1"/>
  <c r="N33" i="9" s="1"/>
  <c r="O33" i="9" s="1"/>
  <c r="F30" i="9"/>
  <c r="M30" i="9" s="1"/>
  <c r="N30" i="9" s="1"/>
  <c r="O30" i="9" s="1"/>
  <c r="H41" i="2"/>
  <c r="H42"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<sst xmlns="http://schemas.openxmlformats.org/spreadsheetml/2006/main" count="2819" uniqueCount="1479">
  <si>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</si>
  <si>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</si>
  <si>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</si>
  <si>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</si>
  <si>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</si>
  <si>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</si>
  <si>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</si>
  <si>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</si>
  <si>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</si>
  <si>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</si>
  <si>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</si>
  <si>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</si>
  <si>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</si>
  <si>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</si>
  <si>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</si>
  <si>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</si>
  <si>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</si>
  <si>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</si>
  <si>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</si>
  <si>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</si>
  <si>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</si>
  <si>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</si>
  <si>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</si>
  <si>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</si>
  <si>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</si>
  <si>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</si>
  <si>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</si>
  <si>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</si>
  <si>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</si>
  <si>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</si>
  <si>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</si>
  <si>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</si>
  <si>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</si>
  <si>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</si>
  <si>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</si>
  <si>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</si>
  <si>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</si>
  <si>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</si>
  <si>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</si>
  <si>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</si>
  <si>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</si>
  <si>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</si>
  <si>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</si>
  <si>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</si>
  <si>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</si>
  <si>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</si>
  <si>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</si>
  <si>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</si>
  <si>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</si>
  <si>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</si>
  <si>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</si>
  <si>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</si>
  <si>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</si>
  <si>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</si>
  <si>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</si>
  <si>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</si>
  <si>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</si>
  <si>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</si>
  <si>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</si>
  <si>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</si>
  <si>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</si>
  <si>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</si>
  <si>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</si>
  <si>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</si>
  <si>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</si>
  <si>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</si>
  <si>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</si>
  <si>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</si>
  <si>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</si>
  <si>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</si>
  <si>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</si>
  <si>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</si>
  <si>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</si>
  <si>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</si>
  <si>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</si>
  <si>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</si>
  <si>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</si>
  <si>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</si>
  <si>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</si>
  <si>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</si>
  <si>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</si>
  <si>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</si>
  <si>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</si>
  <si>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</si>
  <si>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</si>
  <si>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</si>
  <si>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</si>
  <si>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</si>
  <si>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</si>
  <si>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</si>
  <si>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</si>
  <si>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</si>
  <si>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</si>
  <si>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</si>
  <si>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</si>
  <si>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</si>
  <si>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</si>
  <si>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</si>
  <si>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</si>
  <si>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</si>
  <si>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</si>
  <si>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</si>
  <si>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</si>
  <si>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</si>
  <si>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</si>
  <si>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</si>
  <si>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</si>
  <si>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</si>
  <si>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</si>
  <si>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</si>
  <si>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</si>
  <si>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</si>
  <si>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</si>
  <si>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</si>
  <si>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</si>
  <si>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</si>
  <si>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</si>
  <si>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</si>
  <si>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</si>
  <si>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</si>
  <si>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</si>
  <si>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</si>
  <si>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</si>
  <si>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</si>
  <si>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</si>
  <si>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</si>
  <si>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</si>
  <si>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</si>
  <si>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</si>
  <si>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</si>
  <si>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</si>
  <si>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</si>
  <si>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</si>
  <si>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</si>
  <si>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</si>
  <si>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</si>
  <si>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</si>
  <si>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</si>
  <si>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</si>
  <si>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</si>
  <si>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</si>
  <si>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</si>
  <si>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</si>
  <si>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</si>
  <si>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</si>
  <si>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</si>
  <si>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</si>
  <si>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</si>
  <si>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</si>
  <si>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</si>
  <si>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</si>
  <si>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</si>
  <si>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</si>
  <si>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</si>
  <si>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</si>
  <si>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</si>
  <si>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</si>
  <si>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</si>
  <si>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</si>
  <si>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</si>
  <si>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</si>
  <si>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</si>
  <si>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</si>
  <si>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</si>
  <si>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</si>
  <si>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</si>
  <si>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</si>
  <si>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</si>
  <si>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</si>
  <si>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</si>
  <si>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</si>
  <si>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</si>
  <si>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</si>
  <si>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</si>
  <si>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</si>
  <si>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</si>
  <si>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</si>
  <si>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</si>
  <si>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</si>
  <si>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</si>
  <si>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</si>
  <si>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</si>
  <si>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</si>
  <si>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</si>
  <si>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</si>
  <si>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</si>
  <si>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</si>
  <si>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</si>
  <si>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</si>
  <si>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</si>
  <si>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</si>
  <si>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</si>
  <si>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</si>
  <si>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</si>
  <si>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</si>
  <si>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</si>
  <si>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</si>
  <si>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</si>
  <si>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</si>
  <si>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</si>
  <si>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</si>
  <si>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</si>
  <si>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</si>
  <si>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</si>
  <si>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</si>
  <si>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</si>
  <si>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</si>
  <si>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</si>
  <si>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</si>
  <si>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</si>
  <si>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</si>
  <si>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</si>
  <si>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</si>
  <si>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</si>
  <si>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</si>
  <si>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</si>
  <si>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</si>
  <si>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</si>
  <si>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</si>
  <si>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</si>
  <si>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</si>
  <si>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</si>
  <si>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</si>
  <si>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</si>
  <si>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</si>
  <si>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</si>
  <si>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</si>
  <si>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</si>
  <si>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</si>
  <si>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</si>
  <si>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</si>
  <si>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</si>
  <si>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</si>
  <si>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</si>
  <si>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</si>
  <si>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</si>
  <si>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</si>
  <si>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</si>
  <si>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</si>
  <si>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</si>
  <si>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</si>
  <si>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</si>
  <si>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</si>
  <si>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</si>
  <si>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</si>
  <si>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</si>
  <si>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</si>
  <si>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</si>
  <si>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</si>
  <si>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</si>
  <si>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</si>
  <si>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</si>
  <si>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</si>
  <si>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</si>
  <si>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</si>
  <si>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</si>
  <si>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</si>
  <si>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</si>
  <si>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</si>
  <si>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</si>
  <si>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</si>
  <si>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</si>
  <si>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</si>
  <si>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</si>
  <si>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</si>
  <si>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</si>
  <si>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</si>
  <si>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</si>
  <si>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</si>
  <si>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</si>
  <si>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</si>
  <si>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</si>
  <si>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</si>
  <si>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</si>
  <si>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</si>
  <si>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</si>
  <si>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</si>
  <si>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</si>
  <si>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</si>
  <si>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</si>
  <si>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</si>
  <si>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</si>
  <si>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</si>
  <si>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</si>
  <si>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</si>
  <si>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</si>
  <si>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</si>
  <si>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</si>
  <si>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</si>
  <si>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</si>
  <si>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</si>
  <si>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</si>
  <si>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</si>
  <si>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</si>
  <si>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</si>
  <si>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</si>
  <si>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</si>
  <si>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</si>
  <si>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</si>
  <si>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</si>
  <si>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</si>
  <si>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</si>
  <si>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</si>
  <si>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</si>
  <si>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</si>
  <si>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</si>
  <si>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</si>
  <si>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</si>
  <si>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</si>
  <si>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</si>
  <si>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</si>
  <si>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</si>
  <si>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</si>
  <si>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</si>
  <si>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</si>
  <si>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</si>
  <si>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</si>
  <si>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</si>
  <si>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</si>
  <si>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</si>
  <si>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</si>
  <si>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</si>
  <si>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</si>
  <si>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</si>
  <si>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</si>
  <si>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</si>
  <si>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</si>
  <si>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</si>
  <si>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</si>
  <si>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</si>
  <si>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</si>
  <si>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</si>
  <si>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</si>
  <si>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</si>
  <si>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</si>
  <si>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</si>
  <si>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</si>
  <si>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</si>
  <si>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</si>
  <si>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</si>
  <si>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</si>
  <si>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</si>
  <si>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</si>
  <si>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</si>
  <si>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</si>
  <si>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</si>
  <si>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</si>
  <si>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</si>
  <si>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</si>
  <si>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</si>
  <si>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</si>
  <si>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</si>
  <si>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</si>
  <si>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</si>
  <si>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</si>
  <si>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</si>
  <si>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</si>
  <si>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</si>
  <si>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</si>
  <si>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</si>
  <si>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</si>
  <si>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</si>
  <si>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</si>
  <si>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</si>
  <si>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</si>
  <si>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</si>
  <si>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</si>
  <si>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</si>
  <si>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</si>
  <si>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</si>
  <si>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</si>
  <si>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</si>
  <si>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</si>
  <si>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</si>
  <si>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</si>
  <si>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</si>
  <si>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</si>
  <si>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</si>
  <si>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</si>
  <si>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</si>
  <si>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</si>
  <si>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</si>
  <si>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</si>
  <si>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</si>
  <si>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</si>
  <si>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</si>
  <si>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</si>
  <si>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</si>
  <si>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</si>
  <si>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</si>
  <si>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</si>
  <si>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</si>
  <si>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</si>
  <si>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</si>
  <si>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</si>
  <si>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</si>
  <si>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</si>
  <si>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</si>
  <si>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</si>
  <si>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</si>
  <si>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</si>
  <si>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</si>
  <si>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</si>
  <si>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</si>
  <si>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</si>
  <si>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</si>
  <si>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</si>
  <si>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</si>
  <si>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</si>
  <si>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</si>
  <si>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</si>
  <si>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</si>
  <si>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</si>
  <si>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</si>
  <si>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</si>
  <si>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</si>
  <si>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</si>
  <si>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</si>
  <si>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</si>
  <si>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</si>
  <si>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</si>
  <si>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</si>
  <si>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</si>
  <si>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</si>
  <si>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</si>
  <si>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</si>
  <si>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</si>
  <si>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</si>
  <si>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</si>
  <si>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</si>
  <si>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</si>
  <si>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</si>
  <si>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</si>
  <si>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</si>
  <si>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</si>
  <si>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</si>
  <si>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</si>
  <si>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</si>
  <si>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</si>
  <si>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</si>
  <si>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</si>
  <si>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</si>
  <si>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</si>
  <si>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</si>
  <si>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</si>
  <si>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</si>
  <si>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</si>
  <si>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</si>
  <si>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</si>
  <si>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</si>
  <si>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</si>
  <si>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</si>
  <si>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</si>
  <si>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</si>
  <si>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</si>
  <si>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</si>
  <si>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</si>
  <si>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</si>
  <si>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</si>
  <si>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</si>
  <si>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</si>
  <si>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</si>
  <si>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</si>
  <si>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</si>
  <si>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</si>
  <si>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</si>
  <si>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</si>
  <si>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</si>
  <si>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</si>
  <si>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</si>
  <si>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</si>
  <si>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</si>
  <si>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</si>
  <si>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</si>
  <si>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</si>
  <si>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</si>
  <si>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</si>
  <si>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</si>
  <si>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</si>
  <si>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</si>
  <si>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</si>
  <si>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</si>
  <si>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</si>
  <si>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</si>
  <si>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</si>
  <si>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</si>
  <si>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</si>
  <si>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</si>
  <si>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</si>
  <si>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</si>
  <si>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</si>
  <si>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</si>
  <si>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</si>
  <si>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</si>
  <si>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</si>
  <si>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</si>
  <si>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</si>
  <si>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</si>
  <si>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</si>
  <si>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</si>
  <si>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</si>
  <si>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</si>
  <si>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</si>
  <si>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</si>
  <si>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</si>
  <si>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</si>
  <si>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</si>
  <si>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</si>
  <si>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</si>
  <si>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</si>
  <si>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</si>
  <si>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</si>
  <si>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</si>
  <si>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</si>
  <si>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</si>
  <si>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</si>
  <si>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</si>
  <si>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</si>
  <si>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</si>
  <si>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</si>
  <si>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</si>
  <si>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</si>
  <si>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</si>
  <si>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</si>
  <si>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</si>
  <si>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</si>
  <si>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</si>
  <si>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</si>
  <si>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</si>
  <si>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</si>
  <si>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</si>
  <si>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</si>
  <si>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</si>
  <si>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</si>
  <si>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</si>
  <si>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</si>
  <si>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</si>
  <si>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</si>
  <si>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</si>
  <si>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</si>
  <si>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</si>
  <si>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</si>
  <si>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</si>
  <si>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</si>
  <si>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</si>
  <si>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</si>
  <si>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</si>
  <si>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</si>
  <si>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</si>
  <si>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</si>
  <si>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</si>
  <si>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</si>
  <si>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</si>
  <si>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</si>
  <si>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</si>
  <si>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</si>
  <si>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</si>
  <si>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</si>
  <si>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</si>
  <si>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</si>
  <si>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</si>
  <si>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</si>
  <si>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</si>
  <si>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</si>
  <si>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</si>
  <si>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</si>
  <si>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</si>
  <si>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</si>
  <si>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</si>
  <si>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</si>
  <si>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</si>
  <si>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</si>
  <si>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</si>
  <si>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</si>
  <si>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</si>
  <si>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</si>
  <si>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</si>
  <si>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</si>
  <si>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</si>
  <si>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</si>
  <si>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</si>
  <si>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</si>
  <si>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</si>
  <si>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</si>
  <si>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</si>
  <si>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</si>
  <si>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</si>
  <si>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</si>
  <si>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</si>
  <si>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</si>
  <si>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</si>
  <si>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</si>
  <si>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</si>
  <si>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</si>
  <si>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</si>
  <si>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</si>
  <si>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</si>
  <si>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</si>
  <si>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</si>
  <si>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</si>
  <si>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</si>
  <si>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</si>
  <si>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</si>
  <si>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</si>
  <si>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</si>
  <si>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</si>
  <si>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</si>
  <si>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</si>
  <si>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</si>
  <si>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</si>
  <si>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</si>
  <si>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</si>
  <si>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</si>
  <si>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</si>
  <si>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</si>
  <si>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</si>
  <si>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</si>
  <si>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</si>
  <si>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</si>
  <si>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</si>
  <si>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</si>
  <si>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</si>
  <si>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</si>
  <si>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</si>
  <si>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</si>
  <si>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</si>
  <si>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</si>
  <si>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</si>
  <si>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</si>
  <si>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</si>
  <si>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</si>
  <si>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</si>
  <si>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</si>
  <si>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</si>
  <si>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</si>
  <si>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</si>
  <si>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</si>
  <si>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</si>
  <si>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</si>
  <si>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</si>
  <si>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</si>
  <si>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</si>
  <si>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</si>
  <si>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</si>
  <si>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</si>
  <si>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</si>
  <si>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</si>
  <si>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</si>
  <si>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</si>
  <si>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</si>
  <si>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</si>
  <si>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</si>
  <si>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</si>
  <si>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</si>
  <si>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</si>
  <si>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</si>
  <si>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</si>
  <si>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</si>
  <si>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</si>
  <si>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</si>
  <si>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</si>
  <si>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</si>
  <si>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</si>
  <si>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</si>
  <si>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</si>
  <si>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</si>
  <si>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</si>
  <si>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</si>
  <si>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</si>
  <si>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</si>
  <si>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</si>
  <si>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</si>
  <si>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</si>
  <si>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</si>
  <si>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</si>
  <si>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</si>
  <si>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</si>
  <si>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</si>
  <si>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</si>
  <si>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</si>
  <si>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</si>
  <si>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</si>
  <si>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</si>
  <si>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</si>
  <si>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</si>
  <si>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</si>
  <si>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</si>
  <si>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</si>
  <si>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</si>
  <si>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</si>
  <si>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</si>
  <si>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</si>
  <si>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</si>
  <si>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</si>
  <si>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</si>
  <si>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</si>
  <si>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</si>
  <si>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</si>
  <si>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</si>
  <si>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</si>
  <si>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</si>
  <si>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</si>
  <si>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</si>
  <si>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</si>
  <si>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</si>
  <si>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</si>
  <si>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</si>
  <si>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</si>
  <si>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</si>
  <si>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</si>
  <si>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</si>
  <si>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</si>
  <si>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</si>
  <si>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</si>
  <si>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</si>
  <si>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</si>
  <si>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</si>
  <si>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</si>
  <si>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</si>
  <si>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</si>
  <si>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</si>
  <si>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</si>
  <si>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</si>
  <si>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</si>
  <si>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</si>
  <si>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</si>
  <si>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</si>
  <si>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</si>
  <si>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</si>
  <si>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</si>
  <si>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</si>
  <si>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</si>
  <si>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</si>
  <si>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</si>
  <si>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</si>
  <si>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</si>
  <si>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</si>
  <si>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</si>
  <si>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</si>
  <si>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</si>
  <si>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</si>
  <si>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</si>
  <si>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</si>
  <si>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</si>
  <si>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</si>
  <si>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</si>
  <si>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</si>
  <si>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</si>
  <si>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</si>
  <si>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</si>
  <si>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</si>
  <si>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</si>
  <si>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</si>
  <si>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</si>
  <si>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</si>
  <si>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</si>
  <si>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</si>
  <si>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</si>
  <si>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</si>
  <si>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</si>
  <si>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</si>
  <si>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</si>
  <si>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</si>
  <si>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</si>
  <si>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</si>
  <si>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</si>
  <si>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</si>
  <si>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</si>
  <si>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</si>
  <si>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</si>
  <si>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</si>
  <si>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</si>
  <si>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</si>
  <si>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</si>
  <si>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</si>
  <si>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</si>
  <si>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</si>
  <si>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</si>
  <si>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</si>
  <si>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</si>
  <si>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</si>
  <si>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</si>
  <si>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</si>
  <si>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</si>
  <si>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</si>
  <si>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</si>
  <si>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</si>
  <si>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</si>
  <si>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</si>
  <si>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</si>
  <si>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</si>
  <si>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</si>
  <si>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</si>
  <si>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</si>
  <si>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</si>
  <si>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</si>
  <si>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</si>
  <si>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</si>
  <si>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</si>
  <si>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</si>
  <si>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</si>
  <si>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</si>
  <si>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</si>
  <si>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</si>
  <si>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</si>
  <si>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</si>
  <si>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</si>
  <si>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</si>
  <si>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</si>
  <si>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</si>
  <si>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</si>
  <si>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</si>
  <si>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</si>
  <si>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</si>
  <si>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</si>
  <si>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</si>
  <si>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</si>
  <si>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</si>
  <si>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</si>
  <si>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</si>
  <si>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</si>
  <si>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</si>
  <si>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</si>
  <si>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</si>
  <si>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</si>
  <si>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</si>
  <si>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</si>
  <si>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</si>
  <si>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</si>
  <si>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</si>
  <si>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</si>
  <si>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</si>
  <si>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</si>
  <si>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</si>
  <si>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</si>
  <si>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</si>
  <si>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</si>
  <si>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</si>
  <si>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</si>
  <si>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</si>
  <si>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</si>
  <si>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</si>
  <si>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</si>
  <si>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</si>
  <si>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</si>
  <si>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</si>
  <si>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</si>
  <si>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</si>
  <si>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</si>
  <si>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</si>
  <si>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</si>
  <si>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</si>
  <si>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</si>
  <si>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</si>
  <si>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</si>
  <si>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</si>
  <si>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</si>
  <si>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</si>
  <si>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</si>
  <si>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</si>
  <si>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</si>
  <si>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</si>
  <si>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</si>
  <si>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</si>
  <si>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</si>
  <si>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</si>
  <si>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</si>
  <si>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</si>
  <si>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</si>
  <si>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</si>
  <si>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</si>
  <si>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</si>
  <si>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</si>
  <si>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</si>
  <si>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</si>
  <si>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</si>
  <si>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</si>
  <si>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</si>
  <si>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</si>
  <si>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</si>
  <si>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</si>
  <si>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</si>
  <si>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</si>
  <si>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</si>
  <si>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</si>
  <si>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</si>
  <si>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</si>
  <si>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</si>
  <si>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</si>
  <si>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</si>
  <si>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</si>
  <si>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</si>
  <si>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</si>
  <si>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</si>
  <si>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</si>
  <si>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</si>
  <si>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</si>
  <si>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</si>
  <si>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</si>
  <si>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</si>
  <si>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</si>
  <si>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</si>
  <si>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</si>
  <si>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</si>
  <si>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</si>
  <si>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</si>
  <si>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</si>
  <si>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</si>
  <si>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</si>
  <si>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</si>
  <si>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</si>
  <si>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</si>
  <si>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</si>
  <si>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</si>
  <si>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</si>
  <si>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</si>
  <si>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</si>
  <si>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</si>
  <si>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</si>
  <si>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</si>
  <si>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</si>
  <si>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</si>
  <si>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</si>
  <si>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</si>
  <si>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</si>
  <si>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</si>
  <si>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</si>
  <si>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</si>
  <si>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</si>
  <si>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</si>
  <si>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</si>
  <si>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</si>
  <si>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</si>
  <si>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</si>
  <si>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</si>
  <si>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</si>
  <si>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</si>
  <si>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</si>
  <si>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</si>
  <si>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</si>
  <si>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</si>
  <si>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</si>
  <si>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</si>
  <si>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</si>
  <si>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</si>
  <si>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</si>
  <si>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</si>
  <si>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</si>
  <si>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</si>
  <si>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</si>
  <si>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</si>
  <si>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</si>
  <si>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</si>
  <si>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</si>
  <si>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</si>
  <si>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</si>
  <si>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</si>
  <si>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</si>
  <si>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</si>
  <si>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</si>
  <si>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</si>
  <si>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</si>
  <si>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</si>
  <si>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</si>
  <si>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</si>
  <si>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</si>
  <si>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</si>
  <si>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</si>
  <si>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</si>
  <si>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</si>
  <si>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</si>
  <si>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</si>
  <si>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</si>
  <si>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</si>
  <si>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</si>
  <si>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</si>
  <si>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</si>
  <si>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</si>
  <si>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</si>
  <si>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</si>
  <si>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</si>
  <si>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</si>
  <si>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</si>
  <si>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</si>
  <si>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</si>
  <si>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</si>
  <si>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</si>
  <si>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</si>
  <si>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</si>
  <si>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</si>
  <si>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</si>
  <si>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</si>
  <si>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</si>
  <si>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</si>
  <si>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</si>
  <si>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</si>
  <si>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</si>
  <si>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</si>
  <si>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</si>
  <si>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</si>
  <si>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</si>
  <si>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</si>
  <si>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</si>
  <si>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</si>
  <si>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</si>
  <si>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</si>
  <si>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</si>
  <si>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</si>
  <si>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</si>
  <si>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</si>
  <si>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</si>
  <si>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</si>
  <si>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</si>
  <si>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</si>
  <si>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</si>
  <si>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</si>
  <si>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</si>
  <si>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</si>
  <si>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</si>
  <si>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</si>
  <si>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</si>
  <si>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</si>
  <si>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</si>
  <si>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</si>
  <si>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</si>
  <si>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</si>
  <si>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</si>
  <si>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</si>
  <si>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</si>
  <si>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</si>
  <si>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</si>
  <si>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</si>
  <si>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</si>
  <si>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</si>
  <si>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</si>
  <si>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</si>
  <si>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</si>
  <si>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</si>
  <si>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</si>
  <si>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</si>
  <si>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</si>
  <si>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</si>
  <si>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</si>
  <si>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</si>
  <si>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</si>
  <si>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</si>
  <si>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</si>
  <si>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</si>
  <si>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</si>
  <si>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</si>
  <si>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</si>
  <si>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</si>
  <si>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</si>
  <si>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</si>
  <si>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</si>
  <si>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</si>
  <si>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</si>
  <si>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</si>
  <si>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</si>
  <si>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</si>
  <si>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</si>
  <si>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</si>
  <si>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</si>
  <si>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</si>
  <si>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</si>
  <si>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</si>
  <si>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</si>
  <si>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</si>
  <si>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</si>
  <si>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</si>
  <si>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</si>
  <si>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</si>
  <si>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</si>
  <si>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</si>
  <si>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</si>
  <si>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</si>
  <si>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</si>
  <si>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</si>
  <si>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</si>
  <si>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</si>
  <si>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</si>
  <si>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</si>
  <si>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</si>
  <si>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</si>
  <si>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</si>
  <si>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</si>
  <si>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</si>
  <si>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</si>
  <si>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</si>
  <si>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</si>
  <si>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</si>
  <si>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</si>
  <si>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</si>
  <si>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</si>
  <si>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</si>
  <si>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</si>
  <si>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</si>
  <si>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</si>
  <si>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</si>
  <si>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</si>
  <si>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</si>
  <si>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</si>
  <si>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</si>
  <si>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</si>
  <si>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</si>
  <si>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</si>
  <si>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</si>
  <si>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</si>
  <si>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</si>
  <si>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</si>
  <si>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</si>
  <si>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</si>
  <si>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</si>
  <si>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</si>
  <si>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</si>
  <si>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</si>
  <si>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</si>
  <si>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</si>
  <si>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</si>
  <si>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</si>
  <si>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</si>
  <si>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</si>
  <si>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</si>
  <si>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</si>
  <si>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</si>
  <si>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</si>
  <si>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</si>
  <si>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</si>
  <si>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</si>
  <si>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</si>
  <si>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</si>
  <si>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</si>
  <si>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</si>
  <si>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</si>
  <si>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</si>
  <si>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</si>
  <si>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</si>
  <si>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</si>
  <si>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</si>
  <si>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</si>
  <si>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</si>
  <si>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</si>
  <si>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</si>
  <si>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</si>
  <si>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</si>
  <si>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</si>
  <si>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</si>
  <si>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</si>
  <si>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</si>
  <si>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</si>
  <si>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</si>
  <si>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</si>
  <si>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</si>
  <si>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</si>
  <si>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</si>
  <si>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</si>
  <si>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</si>
  <si>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</si>
  <si>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</si>
  <si>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</si>
  <si>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</si>
  <si>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</si>
  <si>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</si>
  <si>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</si>
  <si>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</si>
  <si>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</si>
  <si>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</si>
  <si>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</si>
  <si>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</si>
  <si>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</si>
  <si>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</si>
  <si>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</si>
  <si>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</si>
  <si>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</si>
  <si>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</si>
  <si>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</si>
  <si>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</si>
  <si>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</si>
  <si>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</si>
  <si>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</si>
  <si>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</si>
  <si>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</si>
  <si>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</si>
  <si>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</si>
  <si>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</si>
  <si>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</si>
  <si>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</si>
  <si>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</si>
  <si>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</si>
  <si>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</si>
  <si>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</si>
  <si>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</si>
  <si>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</si>
  <si>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</si>
  <si>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</si>
  <si>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</si>
  <si>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</si>
  <si>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</si>
  <si>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</si>
  <si>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</si>
  <si>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</si>
  <si>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</si>
  <si>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</si>
  <si>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</si>
  <si>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</si>
  <si>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</si>
  <si>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</si>
  <si>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</si>
  <si>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</si>
  <si>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</si>
  <si>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</si>
  <si>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</si>
  <si>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</si>
  <si>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</si>
  <si>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</si>
  <si>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</si>
  <si>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</si>
  <si>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</si>
  <si>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</si>
  <si>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</si>
  <si>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</si>
  <si>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</si>
  <si>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</si>
  <si>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</si>
  <si>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</si>
  <si>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</si>
  <si>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</si>
  <si>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</si>
  <si>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</si>
  <si>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</si>
  <si>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</si>
  <si>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</si>
  <si>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</si>
  <si>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</si>
  <si>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</si>
  <si>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</si>
  <si>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</si>
  <si>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</si>
  <si>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</si>
  <si>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</si>
  <si>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</si>
  <si>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</si>
  <si>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</si>
  <si>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</si>
  <si>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</si>
  <si>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</si>
  <si>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</si>
  <si>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</si>
  <si>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</si>
  <si>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</si>
  <si>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</si>
  <si>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</si>
  <si>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</si>
  <si>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</si>
  <si>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</si>
  <si>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</si>
  <si>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</si>
  <si>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</si>
  <si>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</si>
  <si>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</si>
  <si>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</si>
  <si>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</si>
  <si>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</si>
  <si>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</si>
  <si>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</si>
  <si>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</si>
  <si>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</si>
  <si>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</si>
  <si>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</si>
  <si>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</si>
  <si>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</si>
  <si>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</si>
  <si>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</si>
  <si>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</si>
  <si>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</si>
  <si>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</si>
  <si>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</si>
  <si>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</si>
  <si>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</si>
  <si>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</si>
  <si>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</si>
  <si>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</si>
  <si>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</si>
  <si>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</si>
  <si>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</si>
  <si>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</si>
  <si>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</si>
  <si>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</si>
  <si>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</si>
  <si>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</si>
  <si>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</si>
  <si>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</si>
  <si>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</si>
  <si>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</si>
  <si>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</si>
  <si>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</si>
  <si>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</si>
  <si>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</si>
  <si>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</si>
  <si>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</si>
  <si>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</si>
  <si>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</si>
  <si>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</si>
  <si>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</si>
  <si>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</si>
  <si>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</si>
  <si>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</si>
  <si>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</si>
  <si>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</si>
  <si>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</si>
  <si>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</si>
  <si>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</si>
  <si>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</si>
  <si>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</si>
  <si>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</si>
  <si>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</si>
  <si>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</si>
  <si>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</si>
  <si>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</si>
  <si>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</si>
  <si>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</si>
  <si>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</si>
  <si>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</si>
  <si>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</si>
  <si>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</si>
  <si>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</si>
  <si>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</si>
  <si>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</si>
  <si>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</si>
  <si>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</si>
  <si>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</si>
  <si>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</si>
  <si>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</si>
  <si>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</si>
  <si>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</si>
  <si>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</si>
  <si>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</si>
  <si>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</si>
  <si>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</si>
  <si>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</si>
  <si>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</si>
  <si>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</si>
  <si>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</si>
  <si>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</si>
  <si>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</si>
  <si>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</si>
  <si>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</si>
  <si>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</si>
  <si>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</si>
  <si>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</si>
  <si>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</si>
  <si>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</si>
  <si>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</si>
  <si>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</si>
  <si>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</si>
  <si>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</si>
  <si>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</si>
  <si>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</si>
  <si>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</si>
  <si>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</si>
  <si>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</si>
  <si>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</si>
  <si>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</si>
  <si>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</si>
  <si>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</si>
  <si>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</si>
  <si>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</si>
  <si>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</si>
  <si>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</si>
  <si>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</si>
  <si>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</si>
  <si>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</si>
  <si>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</si>
  <si>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</si>
  <si>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</si>
  <si>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</si>
  <si>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</si>
  <si>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</si>
  <si>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</si>
  <si>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</si>
  <si>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</si>
  <si>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</si>
  <si>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</si>
  <si>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</si>
  <si>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</si>
  <si>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</si>
  <si>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</si>
  <si>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</si>
  <si>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</si>
  <si>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</si>
  <si>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</si>
  <si>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</si>
  <si>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</si>
  <si>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</si>
  <si>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</si>
  <si>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</si>
  <si>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</si>
  <si>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</si>
  <si>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</si>
  <si>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</si>
  <si>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</si>
  <si>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</si>
  <si>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</si>
  <si>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</si>
  <si>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</si>
  <si>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</si>
  <si>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</si>
  <si>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</si>
  <si>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</si>
  <si>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</si>
  <si>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</si>
  <si>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</si>
  <si>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</si>
  <si>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</si>
  <si>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</si>
  <si>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</si>
  <si>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</si>
  <si>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</si>
  <si>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</si>
  <si>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</si>
  <si>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</si>
  <si>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</si>
  <si>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</si>
  <si>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</si>
  <si>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</si>
  <si>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</si>
  <si>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</si>
  <si>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</si>
  <si>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</si>
  <si>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</si>
  <si>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</si>
  <si>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</si>
  <si>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</si>
  <si>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</si>
  <si>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</si>
  <si>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</si>
  <si>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</si>
  <si>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</si>
  <si>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</si>
  <si>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</si>
  <si>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</si>
  <si>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</si>
  <si>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</si>
  <si>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</si>
  <si>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</si>
  <si>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</si>
  <si>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</si>
  <si>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</si>
  <si>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</si>
  <si>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</si>
  <si>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</si>
  <si>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</si>
  <si>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</si>
  <si>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</si>
  <si>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</si>
  <si>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</si>
  <si>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</si>
  <si>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</si>
  <si>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</si>
  <si>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</si>
  <si>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</si>
  <si>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</si>
  <si>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</si>
  <si>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</si>
  <si>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</si>
  <si>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Columnas metálicas doble con brazo</t>
  </si>
  <si>
    <t>Conductor preensamblado de aluminio</t>
  </si>
  <si>
    <t>Puesta a tierra completa</t>
  </si>
  <si>
    <t>Estructuras de alineación, retención y terminal para cable preensamblado</t>
  </si>
  <si>
    <t>Tableros de comando y medición trifasicos completos</t>
  </si>
  <si>
    <t>Un</t>
  </si>
  <si>
    <t>Cjto</t>
  </si>
  <si>
    <t>Proyecto Ejecutivo y Replanteo</t>
  </si>
  <si>
    <t>ILUMINACIÓN CALLE LA PLATA (R.P. N°246) DESDE R.N. N°20 HASTA CALLE DIVISORIA SUR</t>
  </si>
  <si>
    <t>Departamento de Caucete</t>
  </si>
  <si>
    <t>Base completa para columna simple especial</t>
  </si>
  <si>
    <t>Columnas metálicas doble con brazo especial</t>
  </si>
  <si>
    <t xml:space="preserve">Columnas metálicas con brazo </t>
  </si>
  <si>
    <t>Columnas metálicas con brazo especial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</si>
</sst>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6">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16" fillId="3" borderId="0" xfId="0" applyFont="1" applyFill="1" applyBorder="1" applyAlignment="1" applyProtection="1">
      <alignmen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PTyCI!$E$29:$O$29</c:f>
              <c:numCache>
                <c:formatCode>0.00%</c:formatCode>
                <c:ptCount val="11"/>
                <c:pt idx="0" formatCode="General">
                  <c:v>0</c:v>
                </c:pt>
                <c:pt idx="1">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PTyCI!$E$30:$O$30</c:f>
              <c:numCache>
                <c:formatCode>0.00%</c:formatCode>
                <c:ptCount val="11"/>
                <c:pt idx="0" formatCode="General">
                  <c:v>0</c:v>
                </c:pt>
                <c:pt idx="1">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68921312"/>
        <c:axId val="-1568913696"/>
      </c:lineChart>
      <c:catAx>
        <c:axId val="-1568921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568913696"/>
        <c:crossesAt val="0"/>
        <c:auto val="1"/>
        <c:lblAlgn val="ctr"/>
        <c:lblOffset val="100"/>
        <c:noMultiLvlLbl val="0"/>
      </c:catAx>
      <c:valAx>
        <c:axId val="-15689136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568921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PTyCI!$E$32:$O$32</c:f>
              <c:numCache>
                <c:formatCode>_-"$"* #,##0.00_-;\-"$"* #,##0.00_-;_-"$"* "-"??_-;_-@_-</c:formatCode>
                <c:ptCount val="11"/>
                <c:pt idx="0">
                  <c:v>0</c:v>
                </c:pt>
                <c:pt idx="1">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PTyCI!$E$33:$O$33</c:f>
              <c:numCache>
                <c:formatCode>_-"$"* #,##0.00_-;\-"$"* #,##0.00_-;_-"$"* "-"??_-;_-@_-</c:formatCode>
                <c:ptCount val="11"/>
                <c:pt idx="0">
                  <c:v>0</c:v>
                </c:pt>
                <c:pt idx="1">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568919680"/>
        <c:axId val="-1568920224"/>
      </c:lineChart>
      <c:catAx>
        <c:axId val="-156891968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568920224"/>
        <c:crosses val="autoZero"/>
        <c:auto val="1"/>
        <c:lblAlgn val="ctr"/>
        <c:lblOffset val="100"/>
        <c:noMultiLvlLbl val="0"/>
      </c:catAx>
      <c:valAx>
        <c:axId val="-156892022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5689196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6" t="s">
        <v>318</v>
      </c>
      <c r="B3" s="221" t="s">
        <v>48</v>
      </c>
      <c r="C3" s="222"/>
      <c r="D3" s="222"/>
      <c r="E3" s="346" t="s">
        <v>49</v>
      </c>
    </row>
    <row r="4" spans="1:5" ht="15" customHeight="1" x14ac:dyDescent="0.2">
      <c r="A4" s="346"/>
      <c r="B4" s="221" t="s">
        <v>50</v>
      </c>
      <c r="C4" s="222"/>
      <c r="D4" s="222"/>
      <c r="E4" s="346"/>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6" t="s">
        <v>318</v>
      </c>
      <c r="B225" s="346" t="s">
        <v>48</v>
      </c>
      <c r="C225" s="346"/>
      <c r="D225" s="346"/>
      <c r="E225" s="346" t="s">
        <v>49</v>
      </c>
    </row>
    <row r="226" spans="1:5" ht="15" customHeight="1" x14ac:dyDescent="0.2">
      <c r="A226" s="346"/>
      <c r="B226" s="346" t="s">
        <v>50</v>
      </c>
      <c r="C226" s="346"/>
      <c r="D226" s="346"/>
      <c r="E226" s="346"/>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6" t="s">
        <v>318</v>
      </c>
      <c r="B237" s="346" t="s">
        <v>48</v>
      </c>
      <c r="C237" s="346"/>
      <c r="D237" s="346"/>
      <c r="E237" s="346" t="s">
        <v>307</v>
      </c>
    </row>
    <row r="238" spans="1:5" ht="15" customHeight="1" x14ac:dyDescent="0.2">
      <c r="A238" s="346"/>
      <c r="B238" s="346"/>
      <c r="C238" s="346"/>
      <c r="D238" s="346"/>
      <c r="E238" s="346"/>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6" t="s">
        <v>318</v>
      </c>
      <c r="B264" s="346" t="s">
        <v>48</v>
      </c>
      <c r="C264" s="346"/>
      <c r="D264" s="346"/>
      <c r="E264" s="346" t="s">
        <v>307</v>
      </c>
    </row>
    <row r="265" spans="1:496" ht="15" customHeight="1" x14ac:dyDescent="0.2">
      <c r="A265" s="346"/>
      <c r="B265" s="346"/>
      <c r="C265" s="346"/>
      <c r="D265" s="346"/>
      <c r="E265" s="346"/>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6" t="s">
        <v>318</v>
      </c>
      <c r="B273" s="346" t="s">
        <v>48</v>
      </c>
      <c r="C273" s="346"/>
      <c r="D273" s="346"/>
      <c r="E273" s="346" t="s">
        <v>320</v>
      </c>
    </row>
    <row r="274" spans="1:496" ht="15" customHeight="1" x14ac:dyDescent="0.2">
      <c r="A274" s="346"/>
      <c r="B274" s="346" t="s">
        <v>50</v>
      </c>
      <c r="C274" s="346"/>
      <c r="D274" s="346"/>
      <c r="E274" s="346"/>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6" t="s">
        <v>318</v>
      </c>
      <c r="B288" s="346" t="s">
        <v>48</v>
      </c>
      <c r="C288" s="346"/>
      <c r="D288" s="346"/>
      <c r="E288" s="346" t="s">
        <v>329</v>
      </c>
    </row>
    <row r="289" spans="1:5" ht="15" customHeight="1" x14ac:dyDescent="0.2">
      <c r="A289" s="346"/>
      <c r="B289" s="346" t="s">
        <v>50</v>
      </c>
      <c r="C289" s="346"/>
      <c r="D289" s="346"/>
      <c r="E289" s="346"/>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6" t="s">
        <v>318</v>
      </c>
      <c r="B303" s="346" t="s">
        <v>48</v>
      </c>
      <c r="C303" s="346"/>
      <c r="D303" s="346"/>
      <c r="E303" s="346" t="s">
        <v>49</v>
      </c>
    </row>
    <row r="304" spans="1:5" ht="15" customHeight="1" x14ac:dyDescent="0.2">
      <c r="A304" s="346"/>
      <c r="B304" s="346" t="s">
        <v>50</v>
      </c>
      <c r="C304" s="346"/>
      <c r="D304" s="346"/>
      <c r="E304" s="346"/>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6" t="s">
        <v>318</v>
      </c>
      <c r="B450" s="346" t="s">
        <v>452</v>
      </c>
      <c r="C450" s="346"/>
      <c r="D450" s="346"/>
      <c r="E450" s="346" t="s">
        <v>49</v>
      </c>
    </row>
    <row r="451" spans="1:5" ht="15" customHeight="1" x14ac:dyDescent="0.2">
      <c r="A451" s="346"/>
      <c r="B451" s="346" t="s">
        <v>453</v>
      </c>
      <c r="C451" s="346"/>
      <c r="D451" s="346"/>
      <c r="E451" s="346"/>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6" t="s">
        <v>252</v>
      </c>
      <c r="C487" s="222"/>
      <c r="D487" s="222"/>
      <c r="E487" s="346" t="s">
        <v>253</v>
      </c>
    </row>
    <row r="488" spans="1:5" ht="15" customHeight="1" x14ac:dyDescent="0.2">
      <c r="A488" s="222"/>
      <c r="B488" s="346"/>
      <c r="C488" s="222"/>
      <c r="D488" s="222"/>
      <c r="E488" s="346"/>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6" t="s">
        <v>252</v>
      </c>
      <c r="C511" s="222"/>
      <c r="D511" s="222"/>
      <c r="E511" s="346" t="s">
        <v>253</v>
      </c>
    </row>
    <row r="512" spans="1:5" ht="15" customHeight="1" x14ac:dyDescent="0.2">
      <c r="A512" s="222"/>
      <c r="B512" s="346"/>
      <c r="C512" s="222"/>
      <c r="D512" s="222"/>
      <c r="E512" s="346"/>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6" t="s">
        <v>318</v>
      </c>
      <c r="B530" s="346" t="s">
        <v>48</v>
      </c>
      <c r="C530" s="346"/>
      <c r="D530" s="346"/>
      <c r="E530" s="346" t="s">
        <v>49</v>
      </c>
    </row>
    <row r="531" spans="1:5" ht="15" customHeight="1" x14ac:dyDescent="0.2">
      <c r="A531" s="346"/>
      <c r="B531" s="346" t="s">
        <v>50</v>
      </c>
      <c r="C531" s="346"/>
      <c r="D531" s="346"/>
      <c r="E531" s="346"/>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1218</v>
      </c>
      <c r="C8" s="275"/>
      <c r="D8" s="273" t="s">
        <v>1326</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1284</v>
      </c>
      <c r="B10" s="277" t="s">
        <v>1218</v>
      </c>
      <c r="C10" s="86"/>
      <c r="D10" s="83" t="s">
        <v>1220</v>
      </c>
      <c r="E10" s="83" t="str">
        <f t="shared" si="0"/>
        <v>Camión volcador</v>
      </c>
    </row>
    <row r="11" spans="1:6" x14ac:dyDescent="0.2">
      <c r="A11" s="276" t="s">
        <v>1288</v>
      </c>
      <c r="B11" s="277" t="s">
        <v>1218</v>
      </c>
      <c r="C11" s="86"/>
      <c r="D11" s="83" t="s">
        <v>1220</v>
      </c>
      <c r="E11" s="83" t="str">
        <f t="shared" si="0"/>
        <v>Camión volcador</v>
      </c>
    </row>
    <row r="12" spans="1:6" x14ac:dyDescent="0.2">
      <c r="A12" s="276" t="s">
        <v>1287</v>
      </c>
      <c r="B12" s="277" t="s">
        <v>1218</v>
      </c>
      <c r="C12" s="86"/>
      <c r="D12" s="83" t="s">
        <v>1220</v>
      </c>
      <c r="E12" s="83" t="str">
        <f t="shared" si="0"/>
        <v>Camión volcador</v>
      </c>
    </row>
    <row r="13" spans="1:6" x14ac:dyDescent="0.2">
      <c r="A13" s="276" t="s">
        <v>1281</v>
      </c>
      <c r="B13" s="277" t="s">
        <v>1218</v>
      </c>
      <c r="C13" s="86"/>
      <c r="D13" s="83" t="s">
        <v>1220</v>
      </c>
      <c r="E13" s="83" t="str">
        <f t="shared" si="0"/>
        <v>Camión volcador</v>
      </c>
    </row>
    <row r="14" spans="1:6" x14ac:dyDescent="0.2">
      <c r="A14" s="278" t="s">
        <v>1278</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34"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1240</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1228</v>
      </c>
      <c r="E70" s="83" t="str">
        <f t="shared" ref="E70:E97" si="2">IFERROR(VLOOKUP(D70,Tabla_Indices,5,FALSE),"")</f>
        <v xml:space="preserve">Conductores eléctricos                                                 </v>
      </c>
    </row>
    <row r="71" spans="1:6" x14ac:dyDescent="0.2">
      <c r="A71" s="210" t="s">
        <v>1289</v>
      </c>
      <c r="B71" s="85"/>
      <c r="C71" s="87"/>
      <c r="D71" s="84" t="s">
        <v>1228</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5"/>
      <c r="D74" s="84" t="s">
        <v>1228</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1228</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41"/>
      <c r="D99" s="83" t="s">
        <v>1228</v>
      </c>
      <c r="E99" s="83" t="str">
        <f t="shared" ref="E99:E150" si="3">IFERROR(VLOOKUP(D99,Tabla_Indices,5,FALSE),"")</f>
        <v xml:space="preserve">Conductores eléctricos                                                 </v>
      </c>
    </row>
    <row r="100" spans="1:5" x14ac:dyDescent="0.2">
      <c r="A100" s="83" t="s">
        <v>1353</v>
      </c>
      <c r="B100" s="81" t="s">
        <v>1254</v>
      </c>
      <c r="C100" s="341"/>
      <c r="D100" s="83" t="s">
        <v>1440</v>
      </c>
      <c r="E100" s="83" t="str">
        <f t="shared" si="3"/>
        <v>Productos de cerámica no refractaria para uso no estructural (incluye: Artefactos sanitarios y Platos playos de cerámica)</v>
      </c>
    </row>
    <row r="101" spans="1:5" x14ac:dyDescent="0.2">
      <c r="A101" s="83" t="s">
        <v>1354</v>
      </c>
      <c r="B101" s="81" t="s">
        <v>1441</v>
      </c>
      <c r="C101" s="341"/>
      <c r="D101" s="83" t="s">
        <v>1440</v>
      </c>
      <c r="E101" s="83" t="str">
        <f t="shared" si="3"/>
        <v>Productos de cerámica no refractaria para uso no estructural (incluye: Artefactos sanitarios y Platos playos de cerámica)</v>
      </c>
    </row>
    <row r="102" spans="1:5" x14ac:dyDescent="0.2">
      <c r="A102" s="83" t="s">
        <v>1355</v>
      </c>
      <c r="B102" s="81" t="s">
        <v>1441</v>
      </c>
      <c r="C102" s="341"/>
      <c r="D102" s="83" t="s">
        <v>1440</v>
      </c>
      <c r="E102" s="83" t="str">
        <f t="shared" si="3"/>
        <v>Productos de cerámica no refractaria para uso no estructural (incluye: Artefactos sanitarios y Platos playos de cerámica)</v>
      </c>
    </row>
    <row r="103" spans="1:5" x14ac:dyDescent="0.2">
      <c r="A103" s="83" t="s">
        <v>1344</v>
      </c>
      <c r="B103" s="81" t="s">
        <v>1441</v>
      </c>
      <c r="C103" s="341"/>
      <c r="D103" s="83" t="s">
        <v>1440</v>
      </c>
      <c r="E103" s="83" t="str">
        <f t="shared" si="3"/>
        <v>Productos de cerámica no refractaria para uso no estructural (incluye: Artefactos sanitarios y Platos playos de cerámica)</v>
      </c>
    </row>
    <row r="104" spans="1:5" x14ac:dyDescent="0.2">
      <c r="A104" s="83" t="s">
        <v>1356</v>
      </c>
      <c r="B104" s="81" t="s">
        <v>1442</v>
      </c>
      <c r="C104" s="341"/>
      <c r="D104" s="83" t="s">
        <v>1319</v>
      </c>
      <c r="E104" s="83" t="str">
        <f t="shared" si="3"/>
        <v xml:space="preserve">Lingotes de aluminio y sus aleaciones                       </v>
      </c>
    </row>
    <row r="105" spans="1:5" x14ac:dyDescent="0.2">
      <c r="A105" s="83" t="s">
        <v>1357</v>
      </c>
      <c r="B105" s="81" t="s">
        <v>1442</v>
      </c>
      <c r="C105" s="341"/>
      <c r="D105" s="83" t="s">
        <v>1319</v>
      </c>
      <c r="E105" s="83" t="str">
        <f t="shared" si="3"/>
        <v xml:space="preserve">Lingotes de aluminio y sus aleaciones                       </v>
      </c>
    </row>
    <row r="106" spans="1:5" x14ac:dyDescent="0.2">
      <c r="A106" s="83" t="s">
        <v>1358</v>
      </c>
      <c r="B106" s="81" t="s">
        <v>1441</v>
      </c>
      <c r="C106" s="341"/>
      <c r="D106" s="83" t="s">
        <v>1322</v>
      </c>
      <c r="E106" s="83" t="str">
        <f t="shared" si="3"/>
        <v xml:space="preserve">Productos básicos de cobre y latón                                     </v>
      </c>
    </row>
    <row r="107" spans="1:5" x14ac:dyDescent="0.2">
      <c r="A107" s="83" t="s">
        <v>1300</v>
      </c>
      <c r="B107" s="81" t="s">
        <v>1441</v>
      </c>
      <c r="C107" s="341"/>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41"/>
      <c r="D108" s="83" t="s">
        <v>1004</v>
      </c>
      <c r="E108" s="83" t="str">
        <f t="shared" si="3"/>
        <v>Arena clasificada lavada</v>
      </c>
    </row>
    <row r="109" spans="1:5" x14ac:dyDescent="0.2">
      <c r="A109" s="83" t="s">
        <v>1359</v>
      </c>
      <c r="B109" s="81" t="s">
        <v>1443</v>
      </c>
      <c r="C109" s="341"/>
      <c r="D109" s="83" t="s">
        <v>1444</v>
      </c>
      <c r="E109" s="83" t="str">
        <f t="shared" si="3"/>
        <v>Arcilla expandida</v>
      </c>
    </row>
    <row r="110" spans="1:5" x14ac:dyDescent="0.2">
      <c r="A110" s="83" t="s">
        <v>1301</v>
      </c>
      <c r="B110" s="81" t="s">
        <v>1441</v>
      </c>
      <c r="C110" s="341"/>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41"/>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41"/>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41"/>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41"/>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41"/>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41"/>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41"/>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41"/>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41"/>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41"/>
      <c r="D120" s="83" t="s">
        <v>1228</v>
      </c>
      <c r="E120" s="83" t="str">
        <f t="shared" si="3"/>
        <v xml:space="preserve">Conductores eléctricos                                                 </v>
      </c>
    </row>
    <row r="121" spans="1:5" x14ac:dyDescent="0.2">
      <c r="A121" s="83" t="s">
        <v>1369</v>
      </c>
      <c r="B121" s="81" t="s">
        <v>1275</v>
      </c>
      <c r="C121" s="341"/>
      <c r="D121" s="83" t="s">
        <v>1228</v>
      </c>
      <c r="E121" s="83" t="str">
        <f t="shared" si="3"/>
        <v xml:space="preserve">Conductores eléctricos                                                 </v>
      </c>
    </row>
    <row r="122" spans="1:5" x14ac:dyDescent="0.2">
      <c r="A122" s="83" t="s">
        <v>1370</v>
      </c>
      <c r="B122" s="81" t="s">
        <v>1275</v>
      </c>
      <c r="C122" s="341"/>
      <c r="D122" s="83" t="s">
        <v>1228</v>
      </c>
      <c r="E122" s="83" t="str">
        <f t="shared" si="3"/>
        <v xml:space="preserve">Conductores eléctricos                                                 </v>
      </c>
    </row>
    <row r="123" spans="1:5" x14ac:dyDescent="0.2">
      <c r="A123" s="83" t="s">
        <v>1371</v>
      </c>
      <c r="B123" s="81" t="s">
        <v>1445</v>
      </c>
      <c r="C123" s="341"/>
      <c r="D123" s="83" t="s">
        <v>1228</v>
      </c>
      <c r="E123" s="83" t="str">
        <f t="shared" si="3"/>
        <v xml:space="preserve">Conductores eléctricos                                                 </v>
      </c>
    </row>
    <row r="124" spans="1:5" x14ac:dyDescent="0.2">
      <c r="A124" s="83" t="s">
        <v>1372</v>
      </c>
      <c r="B124" s="81" t="s">
        <v>1275</v>
      </c>
      <c r="C124" s="341"/>
      <c r="D124" s="83" t="s">
        <v>1228</v>
      </c>
      <c r="E124" s="83" t="str">
        <f t="shared" si="3"/>
        <v xml:space="preserve">Conductores eléctricos                                                 </v>
      </c>
    </row>
    <row r="125" spans="1:5" x14ac:dyDescent="0.2">
      <c r="A125" s="83" t="s">
        <v>1373</v>
      </c>
      <c r="B125" s="81" t="s">
        <v>1445</v>
      </c>
      <c r="C125" s="341"/>
      <c r="D125" s="83" t="s">
        <v>1228</v>
      </c>
      <c r="E125" s="83" t="str">
        <f t="shared" si="3"/>
        <v xml:space="preserve">Conductores eléctricos                                                 </v>
      </c>
    </row>
    <row r="126" spans="1:5" x14ac:dyDescent="0.2">
      <c r="A126" s="83" t="s">
        <v>1342</v>
      </c>
      <c r="B126" s="81" t="s">
        <v>1275</v>
      </c>
      <c r="C126" s="341"/>
      <c r="D126" s="83" t="s">
        <v>1228</v>
      </c>
      <c r="E126" s="83" t="str">
        <f t="shared" si="3"/>
        <v xml:space="preserve">Conductores eléctricos                                                 </v>
      </c>
    </row>
    <row r="127" spans="1:5" x14ac:dyDescent="0.2">
      <c r="A127" s="83" t="s">
        <v>1374</v>
      </c>
      <c r="B127" s="81" t="s">
        <v>1218</v>
      </c>
      <c r="C127" s="341"/>
      <c r="D127" s="83" t="s">
        <v>1220</v>
      </c>
      <c r="E127" s="83" t="str">
        <f t="shared" si="3"/>
        <v>Camión volcador</v>
      </c>
    </row>
    <row r="128" spans="1:5" x14ac:dyDescent="0.2">
      <c r="A128" s="83" t="s">
        <v>1375</v>
      </c>
      <c r="B128" s="81" t="s">
        <v>1218</v>
      </c>
      <c r="C128" s="341"/>
      <c r="D128" s="83" t="s">
        <v>1220</v>
      </c>
      <c r="E128" s="83" t="str">
        <f t="shared" si="3"/>
        <v>Camión volcador</v>
      </c>
    </row>
    <row r="129" spans="1:5" x14ac:dyDescent="0.2">
      <c r="A129" s="83" t="s">
        <v>1376</v>
      </c>
      <c r="B129" s="81" t="s">
        <v>1277</v>
      </c>
      <c r="C129" s="341"/>
      <c r="D129" s="83" t="s">
        <v>1220</v>
      </c>
      <c r="E129" s="83" t="str">
        <f t="shared" si="3"/>
        <v>Camión volcador</v>
      </c>
    </row>
    <row r="130" spans="1:5" x14ac:dyDescent="0.2">
      <c r="A130" s="83" t="s">
        <v>1377</v>
      </c>
      <c r="B130" s="81" t="s">
        <v>1446</v>
      </c>
      <c r="C130" s="341"/>
      <c r="D130" s="83" t="s">
        <v>1226</v>
      </c>
      <c r="E130" s="83" t="str">
        <f t="shared" si="3"/>
        <v>Camioneta</v>
      </c>
    </row>
    <row r="131" spans="1:5" x14ac:dyDescent="0.2">
      <c r="A131" s="83" t="s">
        <v>1378</v>
      </c>
      <c r="B131" s="81" t="s">
        <v>1441</v>
      </c>
      <c r="C131" s="341"/>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41"/>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41"/>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41"/>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41"/>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41"/>
      <c r="D136" s="83" t="s">
        <v>1322</v>
      </c>
      <c r="E136" s="83" t="str">
        <f t="shared" si="3"/>
        <v xml:space="preserve">Productos básicos de cobre y latón                                     </v>
      </c>
    </row>
    <row r="137" spans="1:5" x14ac:dyDescent="0.2">
      <c r="A137" s="83" t="s">
        <v>1349</v>
      </c>
      <c r="B137" s="81" t="s">
        <v>1441</v>
      </c>
      <c r="C137" s="341"/>
      <c r="D137" s="83" t="s">
        <v>1322</v>
      </c>
      <c r="E137" s="83" t="str">
        <f t="shared" si="3"/>
        <v xml:space="preserve">Productos básicos de cobre y latón                                     </v>
      </c>
    </row>
    <row r="138" spans="1:5" x14ac:dyDescent="0.2">
      <c r="A138" s="83" t="s">
        <v>1343</v>
      </c>
      <c r="B138" s="81" t="s">
        <v>1254</v>
      </c>
      <c r="C138" s="341"/>
      <c r="D138" s="83" t="s">
        <v>1321</v>
      </c>
      <c r="E138" s="83" t="str">
        <f t="shared" si="3"/>
        <v xml:space="preserve">Maderas aserradas                                                    </v>
      </c>
    </row>
    <row r="139" spans="1:5" x14ac:dyDescent="0.2">
      <c r="A139" s="83" t="s">
        <v>1381</v>
      </c>
      <c r="B139" s="81" t="s">
        <v>1441</v>
      </c>
      <c r="C139" s="341"/>
      <c r="D139" s="83" t="s">
        <v>1320</v>
      </c>
      <c r="E139" s="83" t="str">
        <f t="shared" si="3"/>
        <v>Vigueta de hormigón pretensado</v>
      </c>
    </row>
    <row r="140" spans="1:5" x14ac:dyDescent="0.2">
      <c r="A140" s="83" t="s">
        <v>1382</v>
      </c>
      <c r="B140" s="81" t="s">
        <v>1254</v>
      </c>
      <c r="C140" s="341"/>
      <c r="D140" s="83" t="s">
        <v>1320</v>
      </c>
      <c r="E140" s="83" t="str">
        <f t="shared" si="3"/>
        <v>Vigueta de hormigón pretensado</v>
      </c>
    </row>
    <row r="141" spans="1:5" x14ac:dyDescent="0.2">
      <c r="A141" s="83" t="s">
        <v>1383</v>
      </c>
      <c r="B141" s="81" t="s">
        <v>1447</v>
      </c>
      <c r="C141" s="341"/>
      <c r="D141" s="83" t="s">
        <v>1321</v>
      </c>
      <c r="E141" s="83" t="str">
        <f t="shared" si="3"/>
        <v xml:space="preserve">Maderas aserradas                                                    </v>
      </c>
    </row>
    <row r="142" spans="1:5" x14ac:dyDescent="0.2">
      <c r="A142" s="83" t="s">
        <v>1384</v>
      </c>
      <c r="B142" s="81" t="s">
        <v>1445</v>
      </c>
      <c r="C142" s="341"/>
      <c r="D142" s="83" t="s">
        <v>1322</v>
      </c>
      <c r="E142" s="83" t="str">
        <f t="shared" si="3"/>
        <v xml:space="preserve">Productos básicos de cobre y latón                                     </v>
      </c>
    </row>
    <row r="143" spans="1:5" x14ac:dyDescent="0.2">
      <c r="A143" s="83" t="s">
        <v>1385</v>
      </c>
      <c r="B143" s="81" t="s">
        <v>1254</v>
      </c>
      <c r="C143" s="341"/>
      <c r="D143" s="83" t="s">
        <v>1322</v>
      </c>
      <c r="E143" s="83" t="str">
        <f t="shared" si="3"/>
        <v xml:space="preserve">Productos básicos de cobre y latón                                     </v>
      </c>
    </row>
    <row r="144" spans="1:5" x14ac:dyDescent="0.2">
      <c r="A144" s="83" t="s">
        <v>1386</v>
      </c>
      <c r="B144" s="81" t="s">
        <v>1441</v>
      </c>
      <c r="C144" s="341"/>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41"/>
      <c r="D145" s="83" t="s">
        <v>1327</v>
      </c>
      <c r="E145" s="83" t="str">
        <f t="shared" si="3"/>
        <v>Equipo - Amortización de equipo</v>
      </c>
    </row>
    <row r="146" spans="1:5" x14ac:dyDescent="0.2">
      <c r="A146" s="83" t="s">
        <v>1388</v>
      </c>
      <c r="B146" s="81" t="s">
        <v>1277</v>
      </c>
      <c r="C146" s="341"/>
      <c r="D146" s="83" t="s">
        <v>1327</v>
      </c>
      <c r="E146" s="83" t="str">
        <f t="shared" si="3"/>
        <v>Equipo - Amortización de equipo</v>
      </c>
    </row>
    <row r="147" spans="1:5" x14ac:dyDescent="0.2">
      <c r="A147" s="83" t="s">
        <v>1389</v>
      </c>
      <c r="B147" s="81" t="s">
        <v>1441</v>
      </c>
      <c r="C147" s="341"/>
      <c r="D147" s="83" t="s">
        <v>1321</v>
      </c>
      <c r="E147" s="83" t="str">
        <f t="shared" si="3"/>
        <v xml:space="preserve">Maderas aserradas                                                    </v>
      </c>
    </row>
    <row r="148" spans="1:5" x14ac:dyDescent="0.2">
      <c r="A148" s="83" t="s">
        <v>1390</v>
      </c>
      <c r="B148" s="81" t="s">
        <v>1441</v>
      </c>
      <c r="C148" s="341"/>
      <c r="D148" s="83" t="s">
        <v>1320</v>
      </c>
      <c r="E148" s="83" t="str">
        <f t="shared" si="3"/>
        <v>Vigueta de hormigón pretensado</v>
      </c>
    </row>
    <row r="149" spans="1:5" x14ac:dyDescent="0.2">
      <c r="A149" s="83" t="s">
        <v>1391</v>
      </c>
      <c r="B149" s="81" t="s">
        <v>1441</v>
      </c>
      <c r="C149" s="341"/>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41"/>
      <c r="D150" s="83" t="s">
        <v>1322</v>
      </c>
      <c r="E150" s="83" t="str">
        <f t="shared" si="3"/>
        <v xml:space="preserve">Productos básicos de cobre y latón                                     </v>
      </c>
    </row>
    <row r="151" spans="1:5" x14ac:dyDescent="0.2">
      <c r="A151" s="83" t="s">
        <v>1263</v>
      </c>
      <c r="B151" s="81" t="s">
        <v>1441</v>
      </c>
      <c r="C151" s="341"/>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41"/>
      <c r="D152" s="83" t="s">
        <v>1326</v>
      </c>
      <c r="E152" s="83" t="str">
        <f t="shared" si="4"/>
        <v xml:space="preserve">Grupos electrógenos                                                    </v>
      </c>
    </row>
    <row r="153" spans="1:5" x14ac:dyDescent="0.2">
      <c r="A153" s="83" t="s">
        <v>1393</v>
      </c>
      <c r="B153" s="81" t="s">
        <v>1254</v>
      </c>
      <c r="C153" s="341"/>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41"/>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41"/>
      <c r="D155" s="83" t="s">
        <v>1327</v>
      </c>
      <c r="E155" s="83" t="str">
        <f t="shared" si="4"/>
        <v>Equipo - Amortización de equipo</v>
      </c>
    </row>
    <row r="156" spans="1:5" x14ac:dyDescent="0.2">
      <c r="A156" s="83" t="s">
        <v>1396</v>
      </c>
      <c r="B156" s="81" t="s">
        <v>1252</v>
      </c>
      <c r="C156" s="341"/>
      <c r="D156" s="83" t="s">
        <v>1327</v>
      </c>
      <c r="E156" s="83" t="str">
        <f t="shared" si="4"/>
        <v>Equipo - Amortización de equipo</v>
      </c>
    </row>
    <row r="157" spans="1:5" x14ac:dyDescent="0.2">
      <c r="A157" s="83" t="s">
        <v>1397</v>
      </c>
      <c r="B157" s="81" t="s">
        <v>1252</v>
      </c>
      <c r="C157" s="341"/>
      <c r="D157" s="83" t="s">
        <v>1327</v>
      </c>
      <c r="E157" s="83" t="str">
        <f t="shared" si="4"/>
        <v>Equipo - Amortización de equipo</v>
      </c>
    </row>
    <row r="158" spans="1:5" x14ac:dyDescent="0.2">
      <c r="A158" s="83" t="s">
        <v>1398</v>
      </c>
      <c r="B158" s="81" t="s">
        <v>1441</v>
      </c>
      <c r="C158" s="341"/>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41"/>
      <c r="D159" s="83" t="s">
        <v>1448</v>
      </c>
      <c r="E159" s="83" t="str">
        <f t="shared" si="4"/>
        <v xml:space="preserve">Herramientas de mano                                                   </v>
      </c>
    </row>
    <row r="160" spans="1:5" x14ac:dyDescent="0.2">
      <c r="A160" s="83" t="s">
        <v>1400</v>
      </c>
      <c r="B160" s="81" t="s">
        <v>1218</v>
      </c>
      <c r="C160" s="341"/>
      <c r="D160" s="83" t="s">
        <v>1327</v>
      </c>
      <c r="E160" s="83" t="str">
        <f t="shared" si="4"/>
        <v>Equipo - Amortización de equipo</v>
      </c>
    </row>
    <row r="161" spans="1:5" x14ac:dyDescent="0.2">
      <c r="A161" s="83" t="s">
        <v>1401</v>
      </c>
      <c r="B161" s="81" t="s">
        <v>1252</v>
      </c>
      <c r="C161" s="341"/>
      <c r="D161" s="83" t="s">
        <v>1327</v>
      </c>
      <c r="E161" s="83" t="str">
        <f t="shared" si="4"/>
        <v>Equipo - Amortización de equipo</v>
      </c>
    </row>
    <row r="162" spans="1:5" x14ac:dyDescent="0.2">
      <c r="A162" s="83" t="s">
        <v>1402</v>
      </c>
      <c r="B162" s="81" t="s">
        <v>1218</v>
      </c>
      <c r="C162" s="341"/>
      <c r="D162" s="83" t="s">
        <v>1327</v>
      </c>
      <c r="E162" s="83" t="str">
        <f t="shared" si="4"/>
        <v>Equipo - Amortización de equipo</v>
      </c>
    </row>
    <row r="163" spans="1:5" x14ac:dyDescent="0.2">
      <c r="A163" s="83" t="s">
        <v>1403</v>
      </c>
      <c r="B163" s="81" t="s">
        <v>1275</v>
      </c>
      <c r="C163" s="341"/>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41"/>
      <c r="D164" s="83" t="s">
        <v>1449</v>
      </c>
      <c r="E164" s="83" t="str">
        <f t="shared" si="4"/>
        <v>Hormigón elaborado</v>
      </c>
    </row>
    <row r="165" spans="1:5" x14ac:dyDescent="0.2">
      <c r="A165" s="83" t="s">
        <v>1405</v>
      </c>
      <c r="B165" s="81" t="s">
        <v>1252</v>
      </c>
      <c r="C165" s="341"/>
      <c r="D165" s="83" t="s">
        <v>1450</v>
      </c>
      <c r="E165" s="83" t="str">
        <f t="shared" si="4"/>
        <v xml:space="preserve">Hormigoneras                                                           </v>
      </c>
    </row>
    <row r="166" spans="1:5" x14ac:dyDescent="0.2">
      <c r="A166" s="83" t="s">
        <v>1329</v>
      </c>
      <c r="B166" s="81" t="s">
        <v>1330</v>
      </c>
      <c r="C166" s="341"/>
      <c r="D166" s="83" t="s">
        <v>1002</v>
      </c>
      <c r="E166" s="83" t="str">
        <f t="shared" si="4"/>
        <v>Oficial Especializado</v>
      </c>
    </row>
    <row r="167" spans="1:5" x14ac:dyDescent="0.2">
      <c r="A167" s="83" t="s">
        <v>1406</v>
      </c>
      <c r="B167" s="81" t="s">
        <v>1451</v>
      </c>
      <c r="C167" s="341"/>
      <c r="D167" s="83" t="s">
        <v>1320</v>
      </c>
      <c r="E167" s="83" t="str">
        <f t="shared" si="4"/>
        <v>Vigueta de hormigón pretensado</v>
      </c>
    </row>
    <row r="168" spans="1:5" x14ac:dyDescent="0.2">
      <c r="A168" s="83" t="s">
        <v>1407</v>
      </c>
      <c r="B168" s="81" t="s">
        <v>607</v>
      </c>
      <c r="C168" s="341"/>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41"/>
      <c r="D169" s="83" t="s">
        <v>1326</v>
      </c>
      <c r="E169" s="83" t="str">
        <f t="shared" si="4"/>
        <v xml:space="preserve">Grupos electrógenos                                                    </v>
      </c>
    </row>
    <row r="170" spans="1:5" x14ac:dyDescent="0.2">
      <c r="A170" s="83" t="s">
        <v>1409</v>
      </c>
      <c r="B170" s="81" t="s">
        <v>1277</v>
      </c>
      <c r="C170" s="341"/>
      <c r="D170" s="83" t="s">
        <v>1002</v>
      </c>
      <c r="E170" s="83" t="str">
        <f t="shared" si="4"/>
        <v>Oficial Especializado</v>
      </c>
    </row>
    <row r="171" spans="1:5" x14ac:dyDescent="0.2">
      <c r="A171" s="83" t="s">
        <v>1410</v>
      </c>
      <c r="B171" s="81" t="s">
        <v>1441</v>
      </c>
      <c r="C171" s="341"/>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41"/>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41"/>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41"/>
      <c r="D174" s="83" t="s">
        <v>1453</v>
      </c>
      <c r="E174" s="83" t="str">
        <f t="shared" si="4"/>
        <v>Retroexcavadora</v>
      </c>
    </row>
    <row r="175" spans="1:5" x14ac:dyDescent="0.2">
      <c r="A175" s="83" t="s">
        <v>1348</v>
      </c>
      <c r="B175" s="81" t="s">
        <v>1441</v>
      </c>
      <c r="C175" s="341"/>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41"/>
      <c r="D176" s="83" t="s">
        <v>1004</v>
      </c>
      <c r="E176" s="83" t="str">
        <f t="shared" si="4"/>
        <v>Arena clasificada lavada</v>
      </c>
    </row>
    <row r="177" spans="1:5" x14ac:dyDescent="0.2">
      <c r="A177" s="83" t="s">
        <v>1414</v>
      </c>
      <c r="B177" s="81" t="s">
        <v>1441</v>
      </c>
      <c r="C177" s="341"/>
      <c r="D177" s="83" t="s">
        <v>1454</v>
      </c>
      <c r="E177" s="83" t="str">
        <f t="shared" si="4"/>
        <v>Pintura al látex para interiores</v>
      </c>
    </row>
    <row r="178" spans="1:5" x14ac:dyDescent="0.2">
      <c r="A178" s="83" t="s">
        <v>1415</v>
      </c>
      <c r="B178" s="81" t="s">
        <v>1441</v>
      </c>
      <c r="C178" s="341"/>
      <c r="D178" s="83" t="s">
        <v>1320</v>
      </c>
      <c r="E178" s="83" t="str">
        <f t="shared" si="4"/>
        <v>Vigueta de hormigón pretensado</v>
      </c>
    </row>
    <row r="179" spans="1:5" x14ac:dyDescent="0.2">
      <c r="A179" s="83" t="s">
        <v>1416</v>
      </c>
      <c r="B179" s="81" t="s">
        <v>1455</v>
      </c>
      <c r="C179" s="341"/>
      <c r="D179" s="83" t="s">
        <v>1321</v>
      </c>
      <c r="E179" s="83" t="str">
        <f t="shared" si="4"/>
        <v xml:space="preserve">Maderas aserradas                                                    </v>
      </c>
    </row>
    <row r="180" spans="1:5" x14ac:dyDescent="0.2">
      <c r="A180" s="83" t="s">
        <v>1417</v>
      </c>
      <c r="B180" s="81" t="s">
        <v>1254</v>
      </c>
      <c r="C180" s="341"/>
      <c r="D180" s="83" t="s">
        <v>1320</v>
      </c>
      <c r="E180" s="83" t="str">
        <f t="shared" si="4"/>
        <v>Vigueta de hormigón pretensado</v>
      </c>
    </row>
    <row r="181" spans="1:5" x14ac:dyDescent="0.2">
      <c r="A181" s="83" t="s">
        <v>1418</v>
      </c>
      <c r="B181" s="81" t="s">
        <v>1254</v>
      </c>
      <c r="C181" s="341"/>
      <c r="D181" s="83" t="s">
        <v>1320</v>
      </c>
      <c r="E181" s="83" t="str">
        <f t="shared" si="4"/>
        <v>Vigueta de hormigón pretensado</v>
      </c>
    </row>
    <row r="182" spans="1:5" x14ac:dyDescent="0.2">
      <c r="A182" s="83" t="s">
        <v>1419</v>
      </c>
      <c r="B182" s="81" t="s">
        <v>1254</v>
      </c>
      <c r="C182" s="341"/>
      <c r="D182" s="83" t="s">
        <v>1320</v>
      </c>
      <c r="E182" s="83" t="str">
        <f t="shared" si="4"/>
        <v>Vigueta de hormigón pretensado</v>
      </c>
    </row>
    <row r="183" spans="1:5" x14ac:dyDescent="0.2">
      <c r="A183" s="83" t="s">
        <v>1420</v>
      </c>
      <c r="B183" s="81" t="s">
        <v>1254</v>
      </c>
      <c r="C183" s="341"/>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41"/>
      <c r="D184" s="83" t="s">
        <v>1456</v>
      </c>
      <c r="E184" s="83" t="str">
        <f t="shared" si="4"/>
        <v>Motores, generadores y transformadores eláctricos (incluye: Motores eléctricos, Grupos electrógenos y Transformadores)</v>
      </c>
    </row>
    <row r="185" spans="1:5" x14ac:dyDescent="0.2">
      <c r="A185" s="83" t="s">
        <v>1422</v>
      </c>
      <c r="B185" s="81" t="s">
        <v>1457</v>
      </c>
      <c r="C185" s="341"/>
      <c r="D185" s="83" t="s">
        <v>1327</v>
      </c>
      <c r="E185" s="83" t="str">
        <f t="shared" si="4"/>
        <v>Equipo - Amortización de equipo</v>
      </c>
    </row>
    <row r="186" spans="1:5" x14ac:dyDescent="0.2">
      <c r="A186" s="83" t="s">
        <v>1423</v>
      </c>
      <c r="B186" s="81" t="s">
        <v>1254</v>
      </c>
      <c r="C186" s="341"/>
      <c r="D186" s="83" t="s">
        <v>1458</v>
      </c>
      <c r="E186" s="83" t="str">
        <f t="shared" si="4"/>
        <v>Interruptor diferencial</v>
      </c>
    </row>
    <row r="187" spans="1:5" x14ac:dyDescent="0.2">
      <c r="A187" s="83" t="s">
        <v>1424</v>
      </c>
      <c r="B187" s="81" t="s">
        <v>1441</v>
      </c>
      <c r="C187" s="341"/>
      <c r="D187" s="83" t="s">
        <v>1458</v>
      </c>
      <c r="E187" s="83" t="str">
        <f t="shared" si="4"/>
        <v>Interruptor diferencial</v>
      </c>
    </row>
    <row r="188" spans="1:5" x14ac:dyDescent="0.2">
      <c r="A188" s="83" t="s">
        <v>1341</v>
      </c>
      <c r="B188" s="81" t="s">
        <v>1441</v>
      </c>
      <c r="C188" s="341"/>
      <c r="D188" s="83" t="s">
        <v>1458</v>
      </c>
      <c r="E188" s="83" t="str">
        <f t="shared" si="4"/>
        <v>Interruptor diferencial</v>
      </c>
    </row>
    <row r="189" spans="1:5" x14ac:dyDescent="0.2">
      <c r="A189" s="83" t="s">
        <v>1425</v>
      </c>
      <c r="B189" s="81" t="s">
        <v>1441</v>
      </c>
      <c r="C189" s="341"/>
      <c r="D189" s="83" t="s">
        <v>1322</v>
      </c>
      <c r="E189" s="83" t="str">
        <f t="shared" si="4"/>
        <v xml:space="preserve">Productos básicos de cobre y latón                                     </v>
      </c>
    </row>
    <row r="190" spans="1:5" x14ac:dyDescent="0.2">
      <c r="A190" s="83" t="s">
        <v>1350</v>
      </c>
      <c r="B190" s="81" t="s">
        <v>1441</v>
      </c>
      <c r="C190" s="341"/>
      <c r="D190" s="83" t="s">
        <v>1322</v>
      </c>
      <c r="E190" s="83" t="str">
        <f t="shared" si="4"/>
        <v xml:space="preserve">Productos básicos de cobre y latón                                     </v>
      </c>
    </row>
    <row r="191" spans="1:5" x14ac:dyDescent="0.2">
      <c r="A191" s="83" t="s">
        <v>1426</v>
      </c>
      <c r="B191" s="81" t="s">
        <v>1441</v>
      </c>
      <c r="C191" s="341"/>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41"/>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41"/>
      <c r="D193" s="83" t="s">
        <v>1456</v>
      </c>
      <c r="E193" s="83" t="str">
        <f t="shared" si="4"/>
        <v>Motores, generadores y transformadores eláctricos (incluye: Motores eléctricos, Grupos electrógenos y Transformadores)</v>
      </c>
    </row>
    <row r="194" spans="1:5" x14ac:dyDescent="0.2">
      <c r="A194" s="83" t="s">
        <v>1428</v>
      </c>
      <c r="B194" s="81" t="s">
        <v>1273</v>
      </c>
      <c r="C194" s="341"/>
      <c r="D194" s="83" t="s">
        <v>1320</v>
      </c>
      <c r="E194" s="83" t="str">
        <f t="shared" si="4"/>
        <v>Vigueta de hormigón pretensado</v>
      </c>
    </row>
    <row r="195" spans="1:5" x14ac:dyDescent="0.2">
      <c r="A195" s="83" t="s">
        <v>1429</v>
      </c>
      <c r="B195" s="81" t="s">
        <v>1254</v>
      </c>
      <c r="C195" s="341"/>
      <c r="D195" s="83" t="s">
        <v>1320</v>
      </c>
      <c r="E195" s="83" t="str">
        <f t="shared" si="4"/>
        <v>Vigueta de hormigón pretensado</v>
      </c>
    </row>
    <row r="196" spans="1:5" x14ac:dyDescent="0.2">
      <c r="A196" s="83" t="s">
        <v>1430</v>
      </c>
      <c r="B196" s="81" t="s">
        <v>1332</v>
      </c>
      <c r="C196" s="341"/>
      <c r="D196" s="83" t="s">
        <v>1220</v>
      </c>
      <c r="E196" s="83" t="str">
        <f t="shared" si="4"/>
        <v>Camión volcador</v>
      </c>
    </row>
    <row r="197" spans="1:5" x14ac:dyDescent="0.2">
      <c r="A197" s="83" t="s">
        <v>1431</v>
      </c>
      <c r="B197" s="81" t="s">
        <v>1460</v>
      </c>
      <c r="C197" s="341"/>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41"/>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41"/>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41"/>
      <c r="D200" s="83" t="s">
        <v>1320</v>
      </c>
      <c r="E200" s="83" t="str">
        <f t="shared" si="4"/>
        <v>Vigueta de hormigón pretensado</v>
      </c>
    </row>
    <row r="201" spans="1:5" x14ac:dyDescent="0.2">
      <c r="A201" s="83" t="s">
        <v>1435</v>
      </c>
      <c r="B201" s="81" t="s">
        <v>1254</v>
      </c>
      <c r="C201" s="341"/>
      <c r="D201" s="83" t="s">
        <v>1220</v>
      </c>
      <c r="E201" s="83" t="str">
        <f t="shared" si="4"/>
        <v>Camión volcador</v>
      </c>
    </row>
    <row r="202" spans="1:5" x14ac:dyDescent="0.2">
      <c r="A202" s="83" t="s">
        <v>1331</v>
      </c>
      <c r="B202" s="81" t="s">
        <v>1332</v>
      </c>
      <c r="C202" s="341"/>
      <c r="D202" s="83" t="s">
        <v>1002</v>
      </c>
      <c r="E202" s="83" t="str">
        <f t="shared" si="4"/>
        <v>Oficial Especializado</v>
      </c>
    </row>
    <row r="203" spans="1:5" x14ac:dyDescent="0.2">
      <c r="A203" s="83" t="s">
        <v>1333</v>
      </c>
      <c r="B203" s="81" t="s">
        <v>1332</v>
      </c>
      <c r="C203" s="341"/>
      <c r="D203" s="83" t="s">
        <v>1002</v>
      </c>
      <c r="E203" s="83" t="str">
        <f t="shared" si="4"/>
        <v>Oficial Especializado</v>
      </c>
    </row>
    <row r="204" spans="1:5" x14ac:dyDescent="0.2">
      <c r="A204" s="83" t="s">
        <v>1334</v>
      </c>
      <c r="B204" s="81" t="s">
        <v>1332</v>
      </c>
      <c r="C204" s="341"/>
      <c r="D204" s="83" t="s">
        <v>1002</v>
      </c>
      <c r="E204" s="83" t="str">
        <f t="shared" si="4"/>
        <v>Oficial Especializado</v>
      </c>
    </row>
    <row r="205" spans="1:5" x14ac:dyDescent="0.2">
      <c r="A205" s="83" t="s">
        <v>1436</v>
      </c>
      <c r="B205" s="81" t="s">
        <v>1332</v>
      </c>
      <c r="C205" s="342"/>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42"/>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42"/>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42"/>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42"/>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42"/>
      <c r="D210" s="83"/>
      <c r="E210" s="83" t="str">
        <f t="shared" ref="E210:E219" si="8">IFERROR(VLOOKUP(D210,Tabla_Indices,5,FALSE),"")</f>
        <v/>
      </c>
    </row>
    <row r="211" spans="1:5" x14ac:dyDescent="0.2">
      <c r="A211" s="83"/>
      <c r="B211" s="81"/>
      <c r="C211" s="342"/>
      <c r="D211" s="83"/>
      <c r="E211" s="83" t="str">
        <f t="shared" si="8"/>
        <v/>
      </c>
    </row>
    <row r="212" spans="1:5" x14ac:dyDescent="0.2">
      <c r="A212" s="83"/>
      <c r="B212" s="81"/>
      <c r="C212" s="342"/>
      <c r="D212" s="83"/>
      <c r="E212" s="83" t="str">
        <f t="shared" si="8"/>
        <v/>
      </c>
    </row>
    <row r="213" spans="1:5" x14ac:dyDescent="0.2">
      <c r="A213" s="83"/>
      <c r="B213" s="81"/>
      <c r="C213" s="342"/>
      <c r="D213" s="83"/>
      <c r="E213" s="83" t="str">
        <f t="shared" si="8"/>
        <v/>
      </c>
    </row>
    <row r="214" spans="1:5" x14ac:dyDescent="0.2">
      <c r="A214" s="83"/>
      <c r="B214" s="81"/>
      <c r="C214" s="342"/>
      <c r="D214" s="83"/>
      <c r="E214" s="83" t="str">
        <f t="shared" si="8"/>
        <v/>
      </c>
    </row>
    <row r="215" spans="1:5" x14ac:dyDescent="0.2">
      <c r="A215" s="83"/>
      <c r="B215" s="81"/>
      <c r="C215" s="342"/>
      <c r="D215" s="83"/>
      <c r="E215" s="83" t="str">
        <f t="shared" si="8"/>
        <v/>
      </c>
    </row>
    <row r="216" spans="1:5" x14ac:dyDescent="0.2">
      <c r="A216" s="83"/>
      <c r="B216" s="81"/>
      <c r="C216" s="342"/>
      <c r="D216" s="83"/>
      <c r="E216" s="83" t="str">
        <f t="shared" si="8"/>
        <v/>
      </c>
    </row>
    <row r="217" spans="1:5" x14ac:dyDescent="0.2">
      <c r="A217" s="83"/>
      <c r="B217" s="81"/>
      <c r="C217" s="342"/>
      <c r="D217" s="83"/>
      <c r="E217" s="83" t="str">
        <f t="shared" si="8"/>
        <v/>
      </c>
    </row>
    <row r="218" spans="1:5" x14ac:dyDescent="0.2">
      <c r="A218" s="83"/>
      <c r="B218" s="81"/>
      <c r="C218" s="342"/>
      <c r="D218" s="83"/>
      <c r="E218" s="83" t="str">
        <f t="shared" si="8"/>
        <v/>
      </c>
    </row>
    <row r="219" spans="1:5" x14ac:dyDescent="0.2">
      <c r="A219" s="83"/>
      <c r="B219" s="81"/>
      <c r="C219" s="342"/>
      <c r="D219" s="83"/>
      <c r="E219" s="83" t="str">
        <f t="shared" si="8"/>
        <v/>
      </c>
    </row>
    <row r="220" spans="1:5" x14ac:dyDescent="0.2">
      <c r="A220" s="83"/>
      <c r="B220" s="81"/>
      <c r="C220" s="342"/>
      <c r="D220" s="83"/>
      <c r="E220" s="83" t="str">
        <f t="shared" ref="E220:E246" si="9">IFERROR(VLOOKUP(D220,Tabla_Indices,5,FALSE),"")</f>
        <v/>
      </c>
    </row>
    <row r="221" spans="1:5" x14ac:dyDescent="0.2">
      <c r="A221" s="83"/>
      <c r="B221" s="81"/>
      <c r="C221" s="342"/>
      <c r="D221" s="83"/>
      <c r="E221" s="83" t="str">
        <f t="shared" si="9"/>
        <v/>
      </c>
    </row>
    <row r="222" spans="1:5" x14ac:dyDescent="0.2">
      <c r="A222" s="83"/>
      <c r="B222" s="81"/>
      <c r="C222" s="342"/>
      <c r="D222" s="83"/>
      <c r="E222" s="83" t="str">
        <f t="shared" si="9"/>
        <v/>
      </c>
    </row>
    <row r="223" spans="1:5" x14ac:dyDescent="0.2">
      <c r="A223" s="83"/>
      <c r="B223" s="81"/>
      <c r="C223" s="342"/>
      <c r="D223" s="83"/>
      <c r="E223" s="83" t="str">
        <f t="shared" si="9"/>
        <v/>
      </c>
    </row>
    <row r="224" spans="1:5" x14ac:dyDescent="0.2">
      <c r="A224" s="83"/>
      <c r="B224" s="81"/>
      <c r="C224" s="342"/>
      <c r="D224" s="83"/>
      <c r="E224" s="83" t="str">
        <f t="shared" si="9"/>
        <v/>
      </c>
    </row>
    <row r="225" spans="1:5" x14ac:dyDescent="0.2">
      <c r="A225" s="83"/>
      <c r="B225" s="81"/>
      <c r="C225" s="342"/>
      <c r="D225" s="83"/>
      <c r="E225" s="83" t="str">
        <f t="shared" si="9"/>
        <v/>
      </c>
    </row>
    <row r="226" spans="1:5" x14ac:dyDescent="0.2">
      <c r="A226" s="83"/>
      <c r="B226" s="81"/>
      <c r="C226" s="342"/>
      <c r="D226" s="83"/>
      <c r="E226" s="83" t="str">
        <f t="shared" si="9"/>
        <v/>
      </c>
    </row>
    <row r="227" spans="1:5" x14ac:dyDescent="0.2">
      <c r="A227" s="83"/>
      <c r="B227" s="81"/>
      <c r="C227" s="342"/>
      <c r="D227" s="83"/>
      <c r="E227" s="83" t="str">
        <f t="shared" si="9"/>
        <v/>
      </c>
    </row>
    <row r="228" spans="1:5" x14ac:dyDescent="0.2">
      <c r="A228" s="83"/>
      <c r="B228" s="81"/>
      <c r="C228" s="342"/>
      <c r="D228" s="83"/>
      <c r="E228" s="83" t="str">
        <f t="shared" si="9"/>
        <v/>
      </c>
    </row>
    <row r="229" spans="1:5" x14ac:dyDescent="0.2">
      <c r="A229" s="83"/>
      <c r="B229" s="81"/>
      <c r="C229" s="342"/>
      <c r="D229" s="83"/>
      <c r="E229" s="83" t="str">
        <f t="shared" si="9"/>
        <v/>
      </c>
    </row>
    <row r="230" spans="1:5" x14ac:dyDescent="0.2">
      <c r="A230" s="83"/>
      <c r="B230" s="81"/>
      <c r="C230" s="342"/>
      <c r="D230" s="83"/>
      <c r="E230" s="83" t="str">
        <f t="shared" si="9"/>
        <v/>
      </c>
    </row>
    <row r="231" spans="1:5" x14ac:dyDescent="0.2">
      <c r="A231" s="83"/>
      <c r="B231" s="81"/>
      <c r="C231" s="342"/>
      <c r="D231" s="83"/>
      <c r="E231" s="83" t="str">
        <f t="shared" si="9"/>
        <v/>
      </c>
    </row>
    <row r="232" spans="1:5" x14ac:dyDescent="0.2">
      <c r="A232" s="83"/>
      <c r="B232" s="81"/>
      <c r="C232" s="342"/>
      <c r="D232" s="83"/>
      <c r="E232" s="83" t="str">
        <f t="shared" si="9"/>
        <v/>
      </c>
    </row>
    <row r="233" spans="1:5" x14ac:dyDescent="0.2">
      <c r="A233" s="83"/>
      <c r="B233" s="81"/>
      <c r="C233" s="342"/>
      <c r="D233" s="83"/>
      <c r="E233" s="83" t="str">
        <f t="shared" si="9"/>
        <v/>
      </c>
    </row>
    <row r="234" spans="1:5" x14ac:dyDescent="0.2">
      <c r="A234" s="83"/>
      <c r="B234" s="81"/>
      <c r="C234" s="342"/>
      <c r="D234" s="83"/>
      <c r="E234" s="83" t="str">
        <f t="shared" si="9"/>
        <v/>
      </c>
    </row>
    <row r="235" spans="1:5" x14ac:dyDescent="0.2">
      <c r="A235" s="83"/>
      <c r="B235" s="81"/>
      <c r="C235" s="342"/>
      <c r="D235" s="83"/>
      <c r="E235" s="83" t="str">
        <f t="shared" si="9"/>
        <v/>
      </c>
    </row>
    <row r="236" spans="1:5" x14ac:dyDescent="0.2">
      <c r="A236" s="83"/>
      <c r="B236" s="81"/>
      <c r="C236" s="342"/>
      <c r="D236" s="83"/>
      <c r="E236" s="83" t="str">
        <f t="shared" si="9"/>
        <v/>
      </c>
    </row>
    <row r="237" spans="1:5" x14ac:dyDescent="0.2">
      <c r="A237" s="83"/>
      <c r="B237" s="81"/>
      <c r="C237" s="342"/>
      <c r="D237" s="83"/>
      <c r="E237" s="83" t="str">
        <f t="shared" si="9"/>
        <v/>
      </c>
    </row>
    <row r="238" spans="1:5" x14ac:dyDescent="0.2">
      <c r="A238" s="83"/>
      <c r="B238" s="81"/>
      <c r="C238" s="342"/>
      <c r="D238" s="83"/>
      <c r="E238" s="83" t="str">
        <f t="shared" si="9"/>
        <v/>
      </c>
    </row>
    <row r="239" spans="1:5" x14ac:dyDescent="0.2">
      <c r="B239" s="81"/>
      <c r="C239" s="342"/>
      <c r="D239" s="83"/>
      <c r="E239" s="83" t="str">
        <f t="shared" si="9"/>
        <v/>
      </c>
    </row>
    <row r="240" spans="1:5" x14ac:dyDescent="0.2">
      <c r="B240" s="81"/>
      <c r="C240" s="342"/>
      <c r="D240" s="83"/>
      <c r="E240" s="83" t="str">
        <f t="shared" si="9"/>
        <v/>
      </c>
    </row>
    <row r="241" spans="2:5" x14ac:dyDescent="0.2">
      <c r="B241" s="81"/>
      <c r="C241" s="342"/>
      <c r="D241" s="83"/>
      <c r="E241" s="83" t="str">
        <f t="shared" si="9"/>
        <v/>
      </c>
    </row>
    <row r="242" spans="2:5" x14ac:dyDescent="0.2">
      <c r="B242" s="81"/>
      <c r="C242" s="342"/>
      <c r="D242" s="83"/>
      <c r="E242" s="83" t="str">
        <f t="shared" si="9"/>
        <v/>
      </c>
    </row>
    <row r="243" spans="2:5" x14ac:dyDescent="0.2">
      <c r="B243" s="81"/>
      <c r="C243" s="342"/>
      <c r="D243" s="83"/>
      <c r="E243" s="83" t="str">
        <f t="shared" si="9"/>
        <v/>
      </c>
    </row>
    <row r="244" spans="2:5" x14ac:dyDescent="0.2">
      <c r="B244" s="81"/>
      <c r="C244" s="342"/>
      <c r="D244" s="83"/>
      <c r="E244" s="83" t="str">
        <f t="shared" si="9"/>
        <v/>
      </c>
    </row>
    <row r="245" spans="2:5" x14ac:dyDescent="0.2">
      <c r="B245" s="81"/>
      <c r="C245" s="342"/>
      <c r="D245" s="83"/>
      <c r="E245" s="83" t="str">
        <f t="shared" si="9"/>
        <v/>
      </c>
    </row>
    <row r="246" spans="2:5" x14ac:dyDescent="0.2">
      <c r="B246" s="81"/>
      <c r="C246" s="342"/>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60"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19"/>
  <sheetViews>
    <sheetView showGridLines="0" showZeros="0" zoomScaleNormal="100" zoomScaleSheetLayoutView="90" workbookViewId="0">
      <selection activeCell="C7" sqref="C7"/>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7" t="s">
        <v>1013</v>
      </c>
      <c r="B1" s="347"/>
      <c r="C1" s="347"/>
      <c r="D1" s="347"/>
      <c r="E1" s="347"/>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345" t="s">
        <v>1473</v>
      </c>
      <c r="D3" s="134"/>
      <c r="E3" s="104" t="s">
        <v>1216</v>
      </c>
      <c r="F3" s="107"/>
      <c r="J3" s="107"/>
    </row>
    <row r="4" spans="1:10" s="105" customFormat="1" ht="20.100000000000001" customHeight="1" x14ac:dyDescent="0.2">
      <c r="A4" s="104" t="s">
        <v>16</v>
      </c>
      <c r="C4" s="108" t="s">
        <v>1474</v>
      </c>
      <c r="D4" s="134"/>
      <c r="E4" s="106"/>
      <c r="F4" s="270"/>
      <c r="J4" s="107"/>
    </row>
    <row r="5" spans="1:10" s="105" customFormat="1" ht="20.100000000000001" customHeight="1" x14ac:dyDescent="0.2">
      <c r="A5" s="104" t="s">
        <v>15</v>
      </c>
      <c r="C5" s="338"/>
      <c r="D5" s="135"/>
      <c r="E5" s="33"/>
      <c r="F5" s="270"/>
    </row>
    <row r="6" spans="1:10" s="105" customFormat="1" ht="20.100000000000001" customHeight="1" x14ac:dyDescent="0.2">
      <c r="A6" s="104" t="s">
        <v>36</v>
      </c>
      <c r="C6" s="339"/>
      <c r="D6" s="135"/>
      <c r="E6" s="271"/>
      <c r="F6" s="270"/>
    </row>
    <row r="7" spans="1:10" s="105" customFormat="1" ht="20.100000000000001" customHeight="1" x14ac:dyDescent="0.2">
      <c r="A7" s="104" t="s">
        <v>18</v>
      </c>
      <c r="C7" s="109">
        <v>101998393.65000001</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300</v>
      </c>
      <c r="D10" s="135"/>
    </row>
    <row r="11" spans="1:10" s="105" customFormat="1" ht="20.100000000000001" customHeight="1" x14ac:dyDescent="0.2">
      <c r="B11" s="104"/>
      <c r="C11" s="113"/>
      <c r="D11" s="135"/>
    </row>
    <row r="12" spans="1:10" ht="20.100000000000001" customHeight="1" x14ac:dyDescent="0.2">
      <c r="A12" s="347" t="s">
        <v>1014</v>
      </c>
      <c r="B12" s="347"/>
      <c r="C12" s="347"/>
      <c r="D12" s="347"/>
      <c r="E12" s="347"/>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51" t="s">
        <v>1032</v>
      </c>
      <c r="C21" s="352"/>
      <c r="D21" s="352"/>
      <c r="E21" s="353"/>
      <c r="F21" s="96"/>
      <c r="J21" s="96"/>
    </row>
    <row r="23" spans="1:10" ht="20.100000000000001" customHeight="1" x14ac:dyDescent="0.2">
      <c r="B23" s="354" t="s">
        <v>991</v>
      </c>
      <c r="C23" s="348" t="s">
        <v>0</v>
      </c>
      <c r="D23" s="355" t="s">
        <v>1</v>
      </c>
      <c r="E23" s="354" t="s">
        <v>2</v>
      </c>
      <c r="F23" s="139"/>
      <c r="G23" s="348" t="s">
        <v>1035</v>
      </c>
      <c r="H23" s="348"/>
      <c r="I23" s="260"/>
      <c r="J23" s="349" t="s">
        <v>1034</v>
      </c>
    </row>
    <row r="24" spans="1:10" ht="20.100000000000001" customHeight="1" x14ac:dyDescent="0.2">
      <c r="B24" s="354"/>
      <c r="C24" s="348"/>
      <c r="D24" s="355"/>
      <c r="E24" s="354"/>
      <c r="F24" s="139"/>
      <c r="G24" s="131" t="s">
        <v>1036</v>
      </c>
      <c r="H24" s="131" t="s">
        <v>1</v>
      </c>
      <c r="I24" s="261"/>
      <c r="J24" s="350"/>
    </row>
    <row r="25" spans="1:10" ht="20.100000000000001" customHeight="1" x14ac:dyDescent="0.2">
      <c r="B25" s="88"/>
      <c r="C25" s="130"/>
      <c r="D25" s="137"/>
      <c r="E25" s="88"/>
      <c r="F25" s="139"/>
      <c r="G25" s="262"/>
      <c r="H25" s="262"/>
      <c r="J25" s="114"/>
    </row>
    <row r="26" spans="1:10" ht="20.100000000000001" customHeight="1" x14ac:dyDescent="0.2">
      <c r="A26" s="91">
        <f>IF(D26=0,0,A25+1)</f>
        <v>1</v>
      </c>
      <c r="B26" s="140">
        <v>1</v>
      </c>
      <c r="C26" s="89" t="str">
        <f t="shared" ref="C26:C41" si="0">IFERROR(VLOOKUP(J26,Tabla_Items,2,FALSE),G26)</f>
        <v>Proyecto Ejecutivo y Replanteo</v>
      </c>
      <c r="D26" s="138" t="str">
        <f t="shared" ref="D26:D55" si="1">IFERROR(VLOOKUP(J26,Tabla_Items,3,FALSE),H26)</f>
        <v>Gl</v>
      </c>
      <c r="E26" s="115">
        <v>1</v>
      </c>
      <c r="F26" s="204"/>
      <c r="G26" s="205" t="s">
        <v>1472</v>
      </c>
      <c r="H26" s="263" t="s">
        <v>1242</v>
      </c>
      <c r="I26" s="132"/>
      <c r="J26" s="205"/>
    </row>
    <row r="27" spans="1:10" ht="20.100000000000001" customHeight="1" x14ac:dyDescent="0.2">
      <c r="A27" s="91">
        <f t="shared" ref="A27:A38" si="2">IF(D27=0,0,A26+1)</f>
        <v>2</v>
      </c>
      <c r="B27" s="140">
        <v>2</v>
      </c>
      <c r="C27" s="89" t="str">
        <f t="shared" si="0"/>
        <v>Base completa para columna simple</v>
      </c>
      <c r="D27" s="138" t="str">
        <f t="shared" si="1"/>
        <v>Un</v>
      </c>
      <c r="E27" s="116">
        <v>257</v>
      </c>
      <c r="F27" s="206"/>
      <c r="G27" s="205" t="s">
        <v>1462</v>
      </c>
      <c r="H27" s="263" t="s">
        <v>1470</v>
      </c>
      <c r="I27" s="132"/>
      <c r="J27" s="205"/>
    </row>
    <row r="28" spans="1:10" ht="20.100000000000001" customHeight="1" x14ac:dyDescent="0.2">
      <c r="A28" s="91">
        <f t="shared" si="2"/>
        <v>3</v>
      </c>
      <c r="B28" s="140">
        <v>3</v>
      </c>
      <c r="C28" s="89" t="str">
        <f t="shared" si="0"/>
        <v>Base completa para columna doble</v>
      </c>
      <c r="D28" s="138" t="str">
        <f t="shared" si="1"/>
        <v>Un</v>
      </c>
      <c r="E28" s="116">
        <v>14</v>
      </c>
      <c r="F28" s="206"/>
      <c r="G28" s="205" t="s">
        <v>1463</v>
      </c>
      <c r="H28" s="263" t="s">
        <v>1470</v>
      </c>
      <c r="I28" s="132"/>
      <c r="J28" s="205"/>
    </row>
    <row r="29" spans="1:10" ht="20.100000000000001" customHeight="1" x14ac:dyDescent="0.2">
      <c r="A29" s="91">
        <f t="shared" si="2"/>
        <v>4</v>
      </c>
      <c r="B29" s="140">
        <v>4</v>
      </c>
      <c r="C29" s="89" t="str">
        <f t="shared" si="0"/>
        <v>Base completa para columna simple especial</v>
      </c>
      <c r="D29" s="138" t="str">
        <f t="shared" si="1"/>
        <v>Un</v>
      </c>
      <c r="E29" s="116">
        <v>4</v>
      </c>
      <c r="F29" s="206"/>
      <c r="G29" s="205" t="s">
        <v>1475</v>
      </c>
      <c r="H29" s="263" t="s">
        <v>1470</v>
      </c>
      <c r="I29" s="132"/>
      <c r="J29" s="205"/>
    </row>
    <row r="30" spans="1:10" ht="20.100000000000001" customHeight="1" x14ac:dyDescent="0.2">
      <c r="A30" s="91">
        <f t="shared" si="2"/>
        <v>5</v>
      </c>
      <c r="B30" s="140">
        <v>5</v>
      </c>
      <c r="C30" s="89" t="str">
        <f t="shared" si="0"/>
        <v>Luminaria LED de potencia según pliego</v>
      </c>
      <c r="D30" s="138" t="str">
        <f t="shared" si="1"/>
        <v>Un</v>
      </c>
      <c r="E30" s="116">
        <v>275</v>
      </c>
      <c r="F30" s="206"/>
      <c r="G30" s="205" t="s">
        <v>1464</v>
      </c>
      <c r="H30" s="263" t="s">
        <v>1470</v>
      </c>
      <c r="I30" s="132"/>
      <c r="J30" s="205"/>
    </row>
    <row r="31" spans="1:10" ht="20.100000000000001" customHeight="1" x14ac:dyDescent="0.2">
      <c r="A31" s="91">
        <f t="shared" si="2"/>
        <v>6</v>
      </c>
      <c r="B31" s="140">
        <v>6</v>
      </c>
      <c r="C31" s="89" t="str">
        <f t="shared" si="0"/>
        <v xml:space="preserve">Columnas metálicas con brazo </v>
      </c>
      <c r="D31" s="138" t="str">
        <f t="shared" si="1"/>
        <v>Un</v>
      </c>
      <c r="E31" s="116">
        <v>220</v>
      </c>
      <c r="F31" s="206"/>
      <c r="G31" s="205" t="s">
        <v>1477</v>
      </c>
      <c r="H31" s="263" t="s">
        <v>1470</v>
      </c>
      <c r="I31" s="132"/>
      <c r="J31" s="205"/>
    </row>
    <row r="32" spans="1:10" ht="20.100000000000001" customHeight="1" x14ac:dyDescent="0.2">
      <c r="A32" s="91">
        <f t="shared" si="2"/>
        <v>7</v>
      </c>
      <c r="B32" s="140">
        <v>7</v>
      </c>
      <c r="C32" s="89" t="str">
        <f t="shared" si="0"/>
        <v>Columnas metálicas con brazo especial</v>
      </c>
      <c r="D32" s="138" t="str">
        <f t="shared" si="1"/>
        <v>Un</v>
      </c>
      <c r="E32" s="116">
        <v>40</v>
      </c>
      <c r="F32" s="206"/>
      <c r="G32" s="205" t="s">
        <v>1478</v>
      </c>
      <c r="H32" s="263" t="s">
        <v>1470</v>
      </c>
      <c r="I32" s="132"/>
      <c r="J32" s="205"/>
    </row>
    <row r="33" spans="1:10" ht="20.100000000000001" customHeight="1" x14ac:dyDescent="0.2">
      <c r="A33" s="91">
        <f t="shared" si="2"/>
        <v>8</v>
      </c>
      <c r="B33" s="140">
        <v>8</v>
      </c>
      <c r="C33" s="89" t="str">
        <f t="shared" si="0"/>
        <v>Columnas metálicas doble con brazo</v>
      </c>
      <c r="D33" s="138" t="str">
        <f t="shared" si="1"/>
        <v>Un</v>
      </c>
      <c r="E33" s="116">
        <v>14</v>
      </c>
      <c r="F33" s="206"/>
      <c r="G33" s="205" t="s">
        <v>1465</v>
      </c>
      <c r="H33" s="263" t="s">
        <v>1470</v>
      </c>
      <c r="I33" s="132"/>
      <c r="J33" s="205"/>
    </row>
    <row r="34" spans="1:10" ht="20.100000000000001" customHeight="1" x14ac:dyDescent="0.2">
      <c r="A34" s="91">
        <f t="shared" si="2"/>
        <v>9</v>
      </c>
      <c r="B34" s="140">
        <v>9</v>
      </c>
      <c r="C34" s="89" t="str">
        <f t="shared" si="0"/>
        <v>Columnas metálicas doble con brazo especial</v>
      </c>
      <c r="D34" s="138" t="str">
        <f t="shared" si="1"/>
        <v>Un</v>
      </c>
      <c r="E34" s="116">
        <v>1</v>
      </c>
      <c r="F34" s="206"/>
      <c r="G34" s="205" t="s">
        <v>1476</v>
      </c>
      <c r="H34" s="263" t="s">
        <v>1470</v>
      </c>
      <c r="I34" s="132"/>
      <c r="J34" s="205"/>
    </row>
    <row r="35" spans="1:10" ht="20.100000000000001" customHeight="1" x14ac:dyDescent="0.2">
      <c r="A35" s="91">
        <f t="shared" si="2"/>
        <v>10</v>
      </c>
      <c r="B35" s="140">
        <v>10</v>
      </c>
      <c r="C35" s="89" t="str">
        <f t="shared" si="0"/>
        <v>Conductor preensamblado de aluminio</v>
      </c>
      <c r="D35" s="138" t="str">
        <f t="shared" si="1"/>
        <v>m</v>
      </c>
      <c r="E35" s="116">
        <v>9000</v>
      </c>
      <c r="F35" s="206"/>
      <c r="G35" s="205" t="s">
        <v>1466</v>
      </c>
      <c r="H35" s="263" t="s">
        <v>1251</v>
      </c>
      <c r="I35" s="132"/>
      <c r="J35" s="205"/>
    </row>
    <row r="36" spans="1:10" ht="20.100000000000001" customHeight="1" x14ac:dyDescent="0.2">
      <c r="A36" s="91">
        <f t="shared" si="2"/>
        <v>11</v>
      </c>
      <c r="B36" s="140">
        <v>11</v>
      </c>
      <c r="C36" s="89" t="str">
        <f t="shared" si="0"/>
        <v>Puesta a tierra completa</v>
      </c>
      <c r="D36" s="138" t="str">
        <f t="shared" si="1"/>
        <v>Cjto</v>
      </c>
      <c r="E36" s="116">
        <v>281</v>
      </c>
      <c r="F36" s="206"/>
      <c r="G36" s="205" t="s">
        <v>1467</v>
      </c>
      <c r="H36" s="263" t="s">
        <v>1471</v>
      </c>
      <c r="I36" s="132"/>
      <c r="J36" s="205"/>
    </row>
    <row r="37" spans="1:10" ht="20.100000000000001" customHeight="1" x14ac:dyDescent="0.2">
      <c r="A37" s="91">
        <f t="shared" si="2"/>
        <v>12</v>
      </c>
      <c r="B37" s="140">
        <v>12</v>
      </c>
      <c r="C37" s="89" t="str">
        <f t="shared" si="0"/>
        <v>Estructuras de alineación, retención y terminal para cable preensamblado</v>
      </c>
      <c r="D37" s="138" t="str">
        <f t="shared" si="1"/>
        <v>Cjto</v>
      </c>
      <c r="E37" s="116">
        <v>275</v>
      </c>
      <c r="F37" s="206"/>
      <c r="G37" s="205" t="s">
        <v>1468</v>
      </c>
      <c r="H37" s="263" t="s">
        <v>1471</v>
      </c>
      <c r="I37" s="132"/>
      <c r="J37" s="205"/>
    </row>
    <row r="38" spans="1:10" ht="20.100000000000001" customHeight="1" x14ac:dyDescent="0.2">
      <c r="A38" s="91">
        <f t="shared" si="2"/>
        <v>13</v>
      </c>
      <c r="B38" s="140">
        <v>13</v>
      </c>
      <c r="C38" s="89" t="str">
        <f t="shared" si="0"/>
        <v>Tableros de comando y medición trifasicos completos</v>
      </c>
      <c r="D38" s="138" t="str">
        <f t="shared" si="1"/>
        <v>Cjto</v>
      </c>
      <c r="E38" s="116">
        <v>6</v>
      </c>
      <c r="F38" s="206"/>
      <c r="G38" s="205" t="s">
        <v>1469</v>
      </c>
      <c r="H38" s="263" t="s">
        <v>1471</v>
      </c>
      <c r="I38" s="132"/>
      <c r="J38" s="205"/>
    </row>
    <row r="39" spans="1:10" ht="20.100000000000001" customHeight="1" x14ac:dyDescent="0.2">
      <c r="A39" s="91">
        <f t="shared" ref="A39:A88" si="3">IF(D39=0,0,A38+1)</f>
        <v>0</v>
      </c>
      <c r="B39" s="140"/>
      <c r="C39" s="89">
        <f t="shared" si="0"/>
        <v>0</v>
      </c>
      <c r="D39" s="138">
        <f t="shared" si="1"/>
        <v>0</v>
      </c>
      <c r="E39" s="116"/>
      <c r="F39" s="206"/>
      <c r="G39" s="205"/>
      <c r="H39" s="263"/>
      <c r="I39" s="132"/>
      <c r="J39" s="205"/>
    </row>
    <row r="40" spans="1:10" ht="20.100000000000001" customHeight="1" x14ac:dyDescent="0.2">
      <c r="A40" s="91">
        <f t="shared" si="3"/>
        <v>0</v>
      </c>
      <c r="B40" s="140"/>
      <c r="C40" s="89">
        <f t="shared" si="0"/>
        <v>0</v>
      </c>
      <c r="D40" s="138">
        <f t="shared" si="1"/>
        <v>0</v>
      </c>
      <c r="E40" s="116"/>
      <c r="F40" s="206"/>
      <c r="G40" s="205"/>
      <c r="H40" s="263"/>
      <c r="I40" s="132"/>
      <c r="J40" s="205"/>
    </row>
    <row r="41" spans="1:10" ht="20.100000000000001" customHeight="1" x14ac:dyDescent="0.2">
      <c r="A41" s="91">
        <f t="shared" si="3"/>
        <v>0</v>
      </c>
      <c r="B41" s="140"/>
      <c r="C41" s="89">
        <f t="shared" si="0"/>
        <v>0</v>
      </c>
      <c r="D41" s="138">
        <f t="shared" si="1"/>
        <v>0</v>
      </c>
      <c r="E41" s="116"/>
      <c r="F41" s="206"/>
      <c r="G41" s="205"/>
      <c r="H41" s="263"/>
      <c r="I41" s="132"/>
      <c r="J41" s="205"/>
    </row>
    <row r="42" spans="1:10" ht="20.100000000000001" customHeight="1" x14ac:dyDescent="0.2">
      <c r="A42" s="91">
        <f t="shared" si="3"/>
        <v>0</v>
      </c>
      <c r="B42" s="140"/>
      <c r="C42" s="89">
        <f t="shared" ref="C42:C73" si="4">IFERROR(VLOOKUP(J42,Tabla_Items,2,FALSE),G46)</f>
        <v>0</v>
      </c>
      <c r="D42" s="138">
        <f t="shared" si="1"/>
        <v>0</v>
      </c>
      <c r="E42" s="116"/>
      <c r="F42" s="206"/>
      <c r="G42" s="205"/>
      <c r="H42" s="263"/>
      <c r="I42" s="132"/>
      <c r="J42" s="205"/>
    </row>
    <row r="43" spans="1:10" ht="20.100000000000001" customHeight="1" x14ac:dyDescent="0.2">
      <c r="A43" s="91">
        <f t="shared" si="3"/>
        <v>0</v>
      </c>
      <c r="B43" s="140"/>
      <c r="C43" s="89">
        <f t="shared" si="4"/>
        <v>0</v>
      </c>
      <c r="D43" s="138">
        <f t="shared" si="1"/>
        <v>0</v>
      </c>
      <c r="E43" s="116"/>
      <c r="F43" s="206"/>
      <c r="G43" s="205"/>
      <c r="H43" s="263"/>
      <c r="I43" s="132"/>
      <c r="J43" s="205"/>
    </row>
    <row r="44" spans="1:10" ht="20.100000000000001" customHeight="1" x14ac:dyDescent="0.2">
      <c r="A44" s="91">
        <f>IF(D44=0,0,A43+1)</f>
        <v>0</v>
      </c>
      <c r="B44" s="140"/>
      <c r="C44" s="89">
        <f t="shared" si="4"/>
        <v>0</v>
      </c>
      <c r="D44" s="138">
        <f t="shared" si="1"/>
        <v>0</v>
      </c>
      <c r="E44" s="116"/>
      <c r="F44" s="206"/>
      <c r="G44" s="205"/>
      <c r="H44" s="263"/>
      <c r="I44" s="132"/>
      <c r="J44" s="205"/>
    </row>
    <row r="45" spans="1:10" ht="20.100000000000001" customHeight="1" x14ac:dyDescent="0.2">
      <c r="A45" s="91">
        <f t="shared" si="3"/>
        <v>0</v>
      </c>
      <c r="B45" s="140"/>
      <c r="C45" s="89">
        <f t="shared" si="4"/>
        <v>0</v>
      </c>
      <c r="D45" s="138">
        <f t="shared" si="1"/>
        <v>0</v>
      </c>
      <c r="E45" s="116"/>
      <c r="F45" s="206"/>
      <c r="G45" s="205"/>
      <c r="H45" s="263"/>
      <c r="I45" s="132"/>
      <c r="J45" s="205"/>
    </row>
    <row r="46" spans="1:10" ht="20.100000000000001" customHeight="1" x14ac:dyDescent="0.2">
      <c r="A46" s="91">
        <f t="shared" si="3"/>
        <v>0</v>
      </c>
      <c r="B46" s="140"/>
      <c r="C46" s="89">
        <f t="shared" si="4"/>
        <v>0</v>
      </c>
      <c r="D46" s="138">
        <f t="shared" si="1"/>
        <v>0</v>
      </c>
      <c r="E46" s="116"/>
      <c r="F46" s="206"/>
      <c r="G46" s="205"/>
      <c r="H46" s="263"/>
      <c r="I46" s="132"/>
      <c r="J46" s="205"/>
    </row>
    <row r="47" spans="1:10" ht="20.100000000000001" customHeight="1" x14ac:dyDescent="0.2">
      <c r="A47" s="91">
        <f t="shared" si="3"/>
        <v>0</v>
      </c>
      <c r="B47" s="140"/>
      <c r="C47" s="89">
        <f t="shared" si="4"/>
        <v>0</v>
      </c>
      <c r="D47" s="138">
        <f t="shared" si="1"/>
        <v>0</v>
      </c>
      <c r="E47" s="116"/>
      <c r="F47" s="206"/>
      <c r="G47" s="205"/>
      <c r="H47" s="263"/>
      <c r="I47" s="132"/>
      <c r="J47" s="205"/>
    </row>
    <row r="48" spans="1:10" ht="20.100000000000001" customHeight="1" x14ac:dyDescent="0.2">
      <c r="A48" s="91">
        <f t="shared" si="3"/>
        <v>0</v>
      </c>
      <c r="B48" s="140"/>
      <c r="C48" s="89">
        <f t="shared" si="4"/>
        <v>0</v>
      </c>
      <c r="D48" s="138">
        <f t="shared" si="1"/>
        <v>0</v>
      </c>
      <c r="E48" s="116"/>
      <c r="F48" s="206"/>
      <c r="G48" s="205"/>
      <c r="H48" s="263"/>
      <c r="I48" s="132"/>
      <c r="J48" s="205"/>
    </row>
    <row r="49" spans="1:10" ht="20.100000000000001" customHeight="1" x14ac:dyDescent="0.2">
      <c r="A49" s="91">
        <f t="shared" si="3"/>
        <v>0</v>
      </c>
      <c r="B49" s="140"/>
      <c r="C49" s="89">
        <f t="shared" si="4"/>
        <v>0</v>
      </c>
      <c r="D49" s="138">
        <f t="shared" si="1"/>
        <v>0</v>
      </c>
      <c r="E49" s="116"/>
      <c r="F49" s="206"/>
      <c r="G49" s="205"/>
      <c r="H49" s="263"/>
      <c r="I49" s="132"/>
      <c r="J49" s="205"/>
    </row>
    <row r="50" spans="1:10" ht="20.100000000000001" customHeight="1" x14ac:dyDescent="0.2">
      <c r="A50" s="91">
        <f t="shared" si="3"/>
        <v>0</v>
      </c>
      <c r="B50" s="140"/>
      <c r="C50" s="89">
        <f t="shared" si="4"/>
        <v>0</v>
      </c>
      <c r="D50" s="138">
        <f t="shared" si="1"/>
        <v>0</v>
      </c>
      <c r="E50" s="116"/>
      <c r="F50" s="206"/>
      <c r="G50" s="205"/>
      <c r="H50" s="263"/>
      <c r="I50" s="132"/>
      <c r="J50" s="205"/>
    </row>
    <row r="51" spans="1:10" ht="20.100000000000001" customHeight="1" x14ac:dyDescent="0.2">
      <c r="A51" s="91">
        <f t="shared" si="3"/>
        <v>0</v>
      </c>
      <c r="B51" s="140"/>
      <c r="C51" s="89">
        <f t="shared" si="4"/>
        <v>0</v>
      </c>
      <c r="D51" s="138">
        <f t="shared" si="1"/>
        <v>0</v>
      </c>
      <c r="E51" s="116"/>
      <c r="F51" s="206"/>
      <c r="G51" s="205"/>
      <c r="H51" s="263"/>
      <c r="I51" s="132"/>
      <c r="J51" s="205"/>
    </row>
    <row r="52" spans="1:10" ht="20.100000000000001" customHeight="1" x14ac:dyDescent="0.2">
      <c r="A52" s="91">
        <f t="shared" si="3"/>
        <v>0</v>
      </c>
      <c r="B52" s="140"/>
      <c r="C52" s="89">
        <f t="shared" si="4"/>
        <v>0</v>
      </c>
      <c r="D52" s="138">
        <f t="shared" si="1"/>
        <v>0</v>
      </c>
      <c r="E52" s="116"/>
      <c r="F52" s="206"/>
      <c r="G52" s="205"/>
      <c r="H52" s="263"/>
      <c r="I52" s="132"/>
      <c r="J52" s="205"/>
    </row>
    <row r="53" spans="1:10" ht="20.100000000000001" customHeight="1" x14ac:dyDescent="0.2">
      <c r="A53" s="91">
        <f t="shared" si="3"/>
        <v>0</v>
      </c>
      <c r="B53" s="140"/>
      <c r="C53" s="89">
        <f t="shared" si="4"/>
        <v>0</v>
      </c>
      <c r="D53" s="138">
        <f t="shared" si="1"/>
        <v>0</v>
      </c>
      <c r="E53" s="116"/>
      <c r="F53" s="206"/>
      <c r="G53" s="205"/>
      <c r="H53" s="263"/>
      <c r="I53" s="132"/>
      <c r="J53" s="205"/>
    </row>
    <row r="54" spans="1:10" ht="20.100000000000001" customHeight="1" x14ac:dyDescent="0.2">
      <c r="A54" s="91">
        <f t="shared" si="3"/>
        <v>0</v>
      </c>
      <c r="B54" s="140"/>
      <c r="C54" s="89">
        <f t="shared" si="4"/>
        <v>0</v>
      </c>
      <c r="D54" s="138">
        <f t="shared" si="1"/>
        <v>0</v>
      </c>
      <c r="E54" s="116"/>
      <c r="F54" s="206"/>
      <c r="G54" s="205"/>
      <c r="H54" s="263"/>
      <c r="I54" s="132"/>
      <c r="J54" s="205"/>
    </row>
    <row r="55" spans="1:10" ht="20.100000000000001" customHeight="1" x14ac:dyDescent="0.2">
      <c r="A55" s="91">
        <f t="shared" si="3"/>
        <v>0</v>
      </c>
      <c r="B55" s="140"/>
      <c r="C55" s="89">
        <f t="shared" si="4"/>
        <v>0</v>
      </c>
      <c r="D55" s="138">
        <f t="shared" si="1"/>
        <v>0</v>
      </c>
      <c r="E55" s="116"/>
      <c r="F55" s="206"/>
      <c r="G55" s="205"/>
      <c r="H55" s="263"/>
      <c r="I55" s="132"/>
      <c r="J55" s="205"/>
    </row>
    <row r="56" spans="1:10" ht="20.100000000000001" customHeight="1" x14ac:dyDescent="0.2">
      <c r="A56" s="91">
        <f t="shared" si="3"/>
        <v>0</v>
      </c>
      <c r="B56" s="140"/>
      <c r="C56" s="89">
        <f t="shared" si="4"/>
        <v>0</v>
      </c>
      <c r="D56" s="138">
        <f t="shared" ref="D56:D87" si="5">IFERROR(VLOOKUP(J56,Tabla_Items,3,FALSE),H56)</f>
        <v>0</v>
      </c>
      <c r="E56" s="116"/>
      <c r="F56" s="206"/>
      <c r="G56" s="205"/>
      <c r="H56" s="263"/>
      <c r="I56" s="132"/>
      <c r="J56" s="205"/>
    </row>
    <row r="57" spans="1:10" ht="20.100000000000001" customHeight="1" x14ac:dyDescent="0.2">
      <c r="A57" s="91">
        <f t="shared" si="3"/>
        <v>0</v>
      </c>
      <c r="B57" s="140"/>
      <c r="C57" s="89">
        <f t="shared" si="4"/>
        <v>0</v>
      </c>
      <c r="D57" s="138">
        <f t="shared" si="5"/>
        <v>0</v>
      </c>
      <c r="E57" s="116"/>
      <c r="F57" s="206"/>
      <c r="G57" s="205"/>
      <c r="H57" s="263"/>
      <c r="I57" s="132"/>
      <c r="J57" s="205"/>
    </row>
    <row r="58" spans="1:10" ht="20.100000000000001" customHeight="1" x14ac:dyDescent="0.2">
      <c r="A58" s="91">
        <f t="shared" si="3"/>
        <v>0</v>
      </c>
      <c r="B58" s="140"/>
      <c r="C58" s="89">
        <f t="shared" si="4"/>
        <v>0</v>
      </c>
      <c r="D58" s="138">
        <f t="shared" si="5"/>
        <v>0</v>
      </c>
      <c r="E58" s="116"/>
      <c r="F58" s="206"/>
      <c r="G58" s="205"/>
      <c r="H58" s="263"/>
      <c r="I58" s="132"/>
      <c r="J58" s="205"/>
    </row>
    <row r="59" spans="1:10" ht="20.100000000000001" customHeight="1" x14ac:dyDescent="0.2">
      <c r="A59" s="91">
        <f t="shared" si="3"/>
        <v>0</v>
      </c>
      <c r="B59" s="140"/>
      <c r="C59" s="89">
        <f t="shared" si="4"/>
        <v>0</v>
      </c>
      <c r="D59" s="138">
        <f t="shared" si="5"/>
        <v>0</v>
      </c>
      <c r="E59" s="116"/>
      <c r="F59" s="206"/>
      <c r="G59" s="205"/>
      <c r="H59" s="263"/>
      <c r="I59" s="132"/>
      <c r="J59" s="205"/>
    </row>
    <row r="60" spans="1:10" ht="20.100000000000001" customHeight="1" x14ac:dyDescent="0.2">
      <c r="A60" s="91">
        <f t="shared" si="3"/>
        <v>0</v>
      </c>
      <c r="B60" s="140"/>
      <c r="C60" s="89">
        <f t="shared" si="4"/>
        <v>0</v>
      </c>
      <c r="D60" s="138">
        <f t="shared" si="5"/>
        <v>0</v>
      </c>
      <c r="E60" s="116"/>
      <c r="F60" s="206"/>
      <c r="G60" s="205"/>
      <c r="H60" s="263"/>
      <c r="I60" s="132"/>
      <c r="J60" s="205"/>
    </row>
    <row r="61" spans="1:10" ht="20.100000000000001" customHeight="1" x14ac:dyDescent="0.2">
      <c r="A61" s="91">
        <f t="shared" si="3"/>
        <v>0</v>
      </c>
      <c r="B61" s="140"/>
      <c r="C61" s="89">
        <f t="shared" si="4"/>
        <v>0</v>
      </c>
      <c r="D61" s="138">
        <f t="shared" si="5"/>
        <v>0</v>
      </c>
      <c r="E61" s="116"/>
      <c r="F61" s="206"/>
      <c r="G61" s="205"/>
      <c r="H61" s="263"/>
      <c r="I61" s="132"/>
      <c r="J61" s="205"/>
    </row>
    <row r="62" spans="1:10" ht="20.100000000000001" customHeight="1" x14ac:dyDescent="0.2">
      <c r="A62" s="91">
        <f t="shared" si="3"/>
        <v>0</v>
      </c>
      <c r="B62" s="140"/>
      <c r="C62" s="89">
        <f t="shared" si="4"/>
        <v>0</v>
      </c>
      <c r="D62" s="138">
        <f t="shared" si="5"/>
        <v>0</v>
      </c>
      <c r="E62" s="116"/>
      <c r="F62" s="206"/>
      <c r="G62" s="205"/>
      <c r="H62" s="263"/>
      <c r="I62" s="132"/>
      <c r="J62" s="205"/>
    </row>
    <row r="63" spans="1:10" ht="20.100000000000001" customHeight="1" x14ac:dyDescent="0.2">
      <c r="A63" s="91">
        <f t="shared" si="3"/>
        <v>0</v>
      </c>
      <c r="B63" s="140"/>
      <c r="C63" s="89">
        <f t="shared" si="4"/>
        <v>0</v>
      </c>
      <c r="D63" s="138">
        <f t="shared" si="5"/>
        <v>0</v>
      </c>
      <c r="E63" s="116"/>
      <c r="F63" s="206"/>
      <c r="G63" s="205"/>
      <c r="H63" s="263"/>
      <c r="I63" s="132"/>
      <c r="J63" s="205"/>
    </row>
    <row r="64" spans="1:10" ht="20.100000000000001" customHeight="1" x14ac:dyDescent="0.2">
      <c r="A64" s="91">
        <f t="shared" si="3"/>
        <v>0</v>
      </c>
      <c r="B64" s="140"/>
      <c r="C64" s="89">
        <f t="shared" si="4"/>
        <v>0</v>
      </c>
      <c r="D64" s="138">
        <f t="shared" si="5"/>
        <v>0</v>
      </c>
      <c r="E64" s="116"/>
      <c r="F64" s="206"/>
      <c r="G64" s="205"/>
      <c r="H64" s="263"/>
      <c r="I64" s="132"/>
      <c r="J64" s="205"/>
    </row>
    <row r="65" spans="1:10" ht="20.100000000000001" customHeight="1" x14ac:dyDescent="0.2">
      <c r="A65" s="91">
        <f t="shared" si="3"/>
        <v>0</v>
      </c>
      <c r="B65" s="140"/>
      <c r="C65" s="89">
        <f t="shared" si="4"/>
        <v>0</v>
      </c>
      <c r="D65" s="138">
        <f t="shared" si="5"/>
        <v>0</v>
      </c>
      <c r="E65" s="116"/>
      <c r="F65" s="206"/>
      <c r="G65" s="205"/>
      <c r="H65" s="263"/>
      <c r="I65" s="132"/>
      <c r="J65" s="205"/>
    </row>
    <row r="66" spans="1:10" ht="20.100000000000001" customHeight="1" x14ac:dyDescent="0.2">
      <c r="A66" s="91">
        <f t="shared" si="3"/>
        <v>0</v>
      </c>
      <c r="B66" s="140"/>
      <c r="C66" s="89">
        <f t="shared" si="4"/>
        <v>0</v>
      </c>
      <c r="D66" s="138">
        <f t="shared" si="5"/>
        <v>0</v>
      </c>
      <c r="E66" s="116"/>
      <c r="F66" s="206"/>
      <c r="G66" s="205"/>
      <c r="H66" s="263"/>
      <c r="I66" s="132"/>
      <c r="J66" s="205"/>
    </row>
    <row r="67" spans="1:10" ht="20.100000000000001" customHeight="1" x14ac:dyDescent="0.2">
      <c r="A67" s="91">
        <f t="shared" si="3"/>
        <v>0</v>
      </c>
      <c r="B67" s="140"/>
      <c r="C67" s="89">
        <f t="shared" si="4"/>
        <v>0</v>
      </c>
      <c r="D67" s="138">
        <f t="shared" si="5"/>
        <v>0</v>
      </c>
      <c r="E67" s="116"/>
      <c r="F67" s="206"/>
      <c r="G67" s="205"/>
      <c r="H67" s="263"/>
      <c r="I67" s="132"/>
      <c r="J67" s="205"/>
    </row>
    <row r="68" spans="1:10" ht="20.100000000000001" customHeight="1" x14ac:dyDescent="0.2">
      <c r="A68" s="91">
        <f t="shared" si="3"/>
        <v>0</v>
      </c>
      <c r="B68" s="140"/>
      <c r="C68" s="89">
        <f t="shared" si="4"/>
        <v>0</v>
      </c>
      <c r="D68" s="138">
        <f t="shared" si="5"/>
        <v>0</v>
      </c>
      <c r="E68" s="116"/>
      <c r="F68" s="206"/>
      <c r="G68" s="205"/>
      <c r="H68" s="263"/>
      <c r="I68" s="132"/>
      <c r="J68" s="205"/>
    </row>
    <row r="69" spans="1:10" ht="20.100000000000001" customHeight="1" x14ac:dyDescent="0.2">
      <c r="A69" s="91">
        <f t="shared" si="3"/>
        <v>0</v>
      </c>
      <c r="B69" s="140"/>
      <c r="C69" s="89">
        <f t="shared" si="4"/>
        <v>0</v>
      </c>
      <c r="D69" s="138">
        <f t="shared" si="5"/>
        <v>0</v>
      </c>
      <c r="E69" s="116"/>
      <c r="F69" s="206"/>
      <c r="G69" s="205"/>
      <c r="H69" s="263"/>
      <c r="I69" s="132"/>
      <c r="J69" s="205"/>
    </row>
    <row r="70" spans="1:10" ht="20.100000000000001" customHeight="1" x14ac:dyDescent="0.2">
      <c r="A70" s="91">
        <f t="shared" si="3"/>
        <v>0</v>
      </c>
      <c r="B70" s="140"/>
      <c r="C70" s="89">
        <f t="shared" si="4"/>
        <v>0</v>
      </c>
      <c r="D70" s="138">
        <f t="shared" si="5"/>
        <v>0</v>
      </c>
      <c r="E70" s="116"/>
      <c r="F70" s="206"/>
      <c r="G70" s="205"/>
      <c r="H70" s="263"/>
      <c r="I70" s="132"/>
      <c r="J70" s="205"/>
    </row>
    <row r="71" spans="1:10" ht="20.100000000000001" customHeight="1" x14ac:dyDescent="0.2">
      <c r="A71" s="91">
        <f t="shared" si="3"/>
        <v>0</v>
      </c>
      <c r="B71" s="140"/>
      <c r="C71" s="89">
        <f t="shared" si="4"/>
        <v>0</v>
      </c>
      <c r="D71" s="138">
        <f t="shared" si="5"/>
        <v>0</v>
      </c>
      <c r="E71" s="116"/>
      <c r="F71" s="206"/>
      <c r="G71" s="205"/>
      <c r="H71" s="263"/>
      <c r="I71" s="132"/>
      <c r="J71" s="205"/>
    </row>
    <row r="72" spans="1:10" ht="20.100000000000001" customHeight="1" x14ac:dyDescent="0.2">
      <c r="A72" s="91">
        <f t="shared" si="3"/>
        <v>0</v>
      </c>
      <c r="B72" s="140"/>
      <c r="C72" s="89">
        <f t="shared" si="4"/>
        <v>0</v>
      </c>
      <c r="D72" s="138">
        <f t="shared" si="5"/>
        <v>0</v>
      </c>
      <c r="E72" s="116"/>
      <c r="F72" s="206"/>
      <c r="G72" s="205"/>
      <c r="H72" s="263"/>
      <c r="I72" s="132"/>
      <c r="J72" s="205"/>
    </row>
    <row r="73" spans="1:10" ht="20.100000000000001" customHeight="1" x14ac:dyDescent="0.2">
      <c r="A73" s="91">
        <f t="shared" si="3"/>
        <v>0</v>
      </c>
      <c r="B73" s="140"/>
      <c r="C73" s="89">
        <f t="shared" si="4"/>
        <v>0</v>
      </c>
      <c r="D73" s="138">
        <f t="shared" si="5"/>
        <v>0</v>
      </c>
      <c r="E73" s="116"/>
      <c r="F73" s="206"/>
      <c r="G73" s="205"/>
      <c r="H73" s="263"/>
      <c r="I73" s="132"/>
      <c r="J73" s="205"/>
    </row>
    <row r="74" spans="1:10" ht="20.100000000000001" customHeight="1" x14ac:dyDescent="0.2">
      <c r="A74" s="91">
        <f t="shared" si="3"/>
        <v>0</v>
      </c>
      <c r="B74" s="140"/>
      <c r="C74" s="89">
        <f t="shared" ref="C74:C105" si="6">IFERROR(VLOOKUP(J74,Tabla_Items,2,FALSE),G78)</f>
        <v>0</v>
      </c>
      <c r="D74" s="138">
        <f t="shared" si="5"/>
        <v>0</v>
      </c>
      <c r="E74" s="116"/>
      <c r="F74" s="206"/>
      <c r="G74" s="205"/>
      <c r="H74" s="263"/>
      <c r="I74" s="132"/>
      <c r="J74" s="205"/>
    </row>
    <row r="75" spans="1:10" ht="20.100000000000001" customHeight="1" x14ac:dyDescent="0.2">
      <c r="A75" s="91">
        <f t="shared" si="3"/>
        <v>0</v>
      </c>
      <c r="B75" s="140"/>
      <c r="C75" s="89">
        <f t="shared" si="6"/>
        <v>0</v>
      </c>
      <c r="D75" s="138">
        <f t="shared" si="5"/>
        <v>0</v>
      </c>
      <c r="E75" s="116"/>
      <c r="F75" s="206"/>
      <c r="G75" s="205"/>
      <c r="H75" s="263"/>
      <c r="I75" s="132"/>
      <c r="J75" s="205"/>
    </row>
    <row r="76" spans="1:10" ht="20.100000000000001" customHeight="1" x14ac:dyDescent="0.2">
      <c r="A76" s="91">
        <f t="shared" si="3"/>
        <v>0</v>
      </c>
      <c r="B76" s="140"/>
      <c r="C76" s="89">
        <f t="shared" si="6"/>
        <v>0</v>
      </c>
      <c r="D76" s="138">
        <f t="shared" si="5"/>
        <v>0</v>
      </c>
      <c r="E76" s="116"/>
      <c r="F76" s="206"/>
      <c r="G76" s="205"/>
      <c r="H76" s="263"/>
      <c r="I76" s="132"/>
      <c r="J76" s="205"/>
    </row>
    <row r="77" spans="1:10" ht="20.100000000000001" customHeight="1" x14ac:dyDescent="0.2">
      <c r="A77" s="91">
        <f t="shared" si="3"/>
        <v>0</v>
      </c>
      <c r="B77" s="140"/>
      <c r="C77" s="89">
        <f t="shared" si="6"/>
        <v>0</v>
      </c>
      <c r="D77" s="138">
        <f t="shared" si="5"/>
        <v>0</v>
      </c>
      <c r="E77" s="116"/>
      <c r="F77" s="206"/>
      <c r="G77" s="205"/>
      <c r="H77" s="263"/>
      <c r="I77" s="132"/>
      <c r="J77" s="205"/>
    </row>
    <row r="78" spans="1:10" ht="20.100000000000001" customHeight="1" x14ac:dyDescent="0.2">
      <c r="A78" s="91">
        <f t="shared" si="3"/>
        <v>0</v>
      </c>
      <c r="B78" s="140"/>
      <c r="C78" s="89">
        <f t="shared" si="6"/>
        <v>0</v>
      </c>
      <c r="D78" s="138">
        <f t="shared" si="5"/>
        <v>0</v>
      </c>
      <c r="E78" s="116"/>
      <c r="F78" s="206"/>
      <c r="G78" s="205"/>
      <c r="H78" s="263"/>
      <c r="I78" s="132"/>
      <c r="J78" s="205"/>
    </row>
    <row r="79" spans="1:10" ht="20.100000000000001" customHeight="1" x14ac:dyDescent="0.2">
      <c r="A79" s="91">
        <f t="shared" si="3"/>
        <v>0</v>
      </c>
      <c r="B79" s="140"/>
      <c r="C79" s="89">
        <f t="shared" si="6"/>
        <v>0</v>
      </c>
      <c r="D79" s="138">
        <f t="shared" si="5"/>
        <v>0</v>
      </c>
      <c r="E79" s="116"/>
      <c r="F79" s="206"/>
      <c r="G79" s="205"/>
      <c r="H79" s="263"/>
      <c r="I79" s="132"/>
      <c r="J79" s="205"/>
    </row>
    <row r="80" spans="1:10" ht="20.100000000000001" customHeight="1" x14ac:dyDescent="0.2">
      <c r="A80" s="91">
        <f t="shared" si="3"/>
        <v>0</v>
      </c>
      <c r="B80" s="140"/>
      <c r="C80" s="89">
        <f t="shared" si="6"/>
        <v>0</v>
      </c>
      <c r="D80" s="138">
        <f t="shared" si="5"/>
        <v>0</v>
      </c>
      <c r="E80" s="116"/>
      <c r="F80" s="206"/>
      <c r="G80" s="205"/>
      <c r="H80" s="263"/>
      <c r="I80" s="132"/>
      <c r="J80" s="205"/>
    </row>
    <row r="81" spans="1:10" ht="20.100000000000001" customHeight="1" x14ac:dyDescent="0.2">
      <c r="A81" s="91">
        <f t="shared" si="3"/>
        <v>0</v>
      </c>
      <c r="B81" s="140"/>
      <c r="C81" s="89">
        <f t="shared" si="6"/>
        <v>0</v>
      </c>
      <c r="D81" s="138">
        <f t="shared" si="5"/>
        <v>0</v>
      </c>
      <c r="E81" s="116"/>
      <c r="F81" s="206"/>
      <c r="G81" s="205"/>
      <c r="H81" s="263"/>
      <c r="I81" s="132"/>
      <c r="J81" s="205"/>
    </row>
    <row r="82" spans="1:10" ht="20.100000000000001" customHeight="1" x14ac:dyDescent="0.2">
      <c r="A82" s="91">
        <f t="shared" si="3"/>
        <v>0</v>
      </c>
      <c r="B82" s="140"/>
      <c r="C82" s="89">
        <f t="shared" si="6"/>
        <v>0</v>
      </c>
      <c r="D82" s="138">
        <f t="shared" si="5"/>
        <v>0</v>
      </c>
      <c r="E82" s="116"/>
      <c r="F82" s="206"/>
      <c r="G82" s="205"/>
      <c r="H82" s="263"/>
      <c r="I82" s="132"/>
      <c r="J82" s="205"/>
    </row>
    <row r="83" spans="1:10" ht="20.100000000000001" customHeight="1" x14ac:dyDescent="0.2">
      <c r="A83" s="91">
        <f t="shared" si="3"/>
        <v>0</v>
      </c>
      <c r="B83" s="140"/>
      <c r="C83" s="89">
        <f t="shared" si="6"/>
        <v>0</v>
      </c>
      <c r="D83" s="138">
        <f t="shared" si="5"/>
        <v>0</v>
      </c>
      <c r="E83" s="116"/>
      <c r="F83" s="206"/>
      <c r="G83" s="205"/>
      <c r="H83" s="263"/>
      <c r="I83" s="132"/>
      <c r="J83" s="205"/>
    </row>
    <row r="84" spans="1:10" ht="20.100000000000001" customHeight="1" x14ac:dyDescent="0.2">
      <c r="A84" s="91">
        <f t="shared" si="3"/>
        <v>0</v>
      </c>
      <c r="B84" s="140"/>
      <c r="C84" s="89">
        <f t="shared" si="6"/>
        <v>0</v>
      </c>
      <c r="D84" s="138">
        <f t="shared" si="5"/>
        <v>0</v>
      </c>
      <c r="E84" s="116"/>
      <c r="F84" s="206"/>
      <c r="G84" s="205"/>
      <c r="H84" s="263"/>
      <c r="I84" s="132"/>
      <c r="J84" s="205"/>
    </row>
    <row r="85" spans="1:10" ht="20.100000000000001" customHeight="1" x14ac:dyDescent="0.2">
      <c r="A85" s="91">
        <f t="shared" si="3"/>
        <v>0</v>
      </c>
      <c r="B85" s="140"/>
      <c r="C85" s="89">
        <f t="shared" si="6"/>
        <v>0</v>
      </c>
      <c r="D85" s="138">
        <f t="shared" si="5"/>
        <v>0</v>
      </c>
      <c r="E85" s="116"/>
      <c r="F85" s="206"/>
      <c r="G85" s="205"/>
      <c r="H85" s="263"/>
      <c r="I85" s="132"/>
      <c r="J85" s="205"/>
    </row>
    <row r="86" spans="1:10" ht="20.100000000000001" customHeight="1" x14ac:dyDescent="0.2">
      <c r="A86" s="91">
        <f t="shared" si="3"/>
        <v>0</v>
      </c>
      <c r="B86" s="140"/>
      <c r="C86" s="89">
        <f t="shared" si="6"/>
        <v>0</v>
      </c>
      <c r="D86" s="138">
        <f t="shared" si="5"/>
        <v>0</v>
      </c>
      <c r="E86" s="116"/>
      <c r="F86" s="206"/>
      <c r="G86" s="205"/>
      <c r="H86" s="263"/>
      <c r="I86" s="132"/>
      <c r="J86" s="205"/>
    </row>
    <row r="87" spans="1:10" ht="20.100000000000001" customHeight="1" x14ac:dyDescent="0.2">
      <c r="A87" s="91">
        <f t="shared" si="3"/>
        <v>0</v>
      </c>
      <c r="B87" s="140"/>
      <c r="C87" s="89">
        <f t="shared" si="6"/>
        <v>0</v>
      </c>
      <c r="D87" s="138">
        <f t="shared" si="5"/>
        <v>0</v>
      </c>
      <c r="E87" s="116"/>
      <c r="F87" s="206"/>
      <c r="G87" s="205"/>
      <c r="H87" s="263"/>
      <c r="I87" s="132"/>
      <c r="J87" s="205"/>
    </row>
    <row r="88" spans="1:10" ht="20.100000000000001" customHeight="1" x14ac:dyDescent="0.2">
      <c r="A88" s="91">
        <f t="shared" si="3"/>
        <v>0</v>
      </c>
      <c r="B88" s="140"/>
      <c r="C88" s="89">
        <f t="shared" si="6"/>
        <v>0</v>
      </c>
      <c r="D88" s="138">
        <f t="shared" ref="D88:D119" si="7">IFERROR(VLOOKUP(J88,Tabla_Items,3,FALSE),H88)</f>
        <v>0</v>
      </c>
      <c r="E88" s="116"/>
      <c r="F88" s="206"/>
      <c r="G88" s="205"/>
      <c r="H88" s="263"/>
      <c r="I88" s="132"/>
      <c r="J88" s="205"/>
    </row>
    <row r="89" spans="1:10" ht="20.100000000000001" customHeight="1" x14ac:dyDescent="0.2">
      <c r="A89" s="91">
        <f t="shared" ref="A89:A152" si="8">IF(D89=0,0,A88+1)</f>
        <v>0</v>
      </c>
      <c r="B89" s="140"/>
      <c r="C89" s="89">
        <f t="shared" si="6"/>
        <v>0</v>
      </c>
      <c r="D89" s="138">
        <f t="shared" si="7"/>
        <v>0</v>
      </c>
      <c r="E89" s="116"/>
      <c r="F89" s="206"/>
      <c r="G89" s="205"/>
      <c r="H89" s="263"/>
      <c r="I89" s="132"/>
      <c r="J89" s="205"/>
    </row>
    <row r="90" spans="1:10" ht="20.100000000000001" customHeight="1" x14ac:dyDescent="0.2">
      <c r="A90" s="91">
        <f t="shared" si="8"/>
        <v>0</v>
      </c>
      <c r="B90" s="140"/>
      <c r="C90" s="89">
        <f t="shared" si="6"/>
        <v>0</v>
      </c>
      <c r="D90" s="138">
        <f t="shared" si="7"/>
        <v>0</v>
      </c>
      <c r="E90" s="116"/>
      <c r="F90" s="206"/>
      <c r="G90" s="205"/>
      <c r="H90" s="263"/>
      <c r="I90" s="132"/>
      <c r="J90" s="205"/>
    </row>
    <row r="91" spans="1:10" ht="20.100000000000001" customHeight="1" x14ac:dyDescent="0.2">
      <c r="A91" s="91">
        <f t="shared" si="8"/>
        <v>0</v>
      </c>
      <c r="B91" s="140"/>
      <c r="C91" s="89">
        <f t="shared" si="6"/>
        <v>0</v>
      </c>
      <c r="D91" s="138">
        <f t="shared" si="7"/>
        <v>0</v>
      </c>
      <c r="E91" s="116"/>
      <c r="F91" s="206"/>
      <c r="G91" s="205"/>
      <c r="H91" s="263"/>
      <c r="I91" s="132"/>
      <c r="J91" s="205"/>
    </row>
    <row r="92" spans="1:10" ht="20.100000000000001" customHeight="1" x14ac:dyDescent="0.2">
      <c r="A92" s="91">
        <f t="shared" si="8"/>
        <v>0</v>
      </c>
      <c r="B92" s="140"/>
      <c r="C92" s="89">
        <f t="shared" si="6"/>
        <v>0</v>
      </c>
      <c r="D92" s="138">
        <f t="shared" si="7"/>
        <v>0</v>
      </c>
      <c r="E92" s="116"/>
      <c r="F92" s="206"/>
      <c r="G92" s="205"/>
      <c r="H92" s="263"/>
      <c r="I92" s="132"/>
      <c r="J92" s="205"/>
    </row>
    <row r="93" spans="1:10" ht="20.100000000000001" customHeight="1" x14ac:dyDescent="0.2">
      <c r="A93" s="91">
        <f t="shared" si="8"/>
        <v>0</v>
      </c>
      <c r="B93" s="140"/>
      <c r="C93" s="89">
        <f t="shared" si="6"/>
        <v>0</v>
      </c>
      <c r="D93" s="138">
        <f t="shared" si="7"/>
        <v>0</v>
      </c>
      <c r="E93" s="116"/>
      <c r="F93" s="206"/>
      <c r="G93" s="205"/>
      <c r="H93" s="263"/>
      <c r="I93" s="132"/>
      <c r="J93" s="205"/>
    </row>
    <row r="94" spans="1:10" ht="20.100000000000001" customHeight="1" x14ac:dyDescent="0.2">
      <c r="A94" s="91">
        <f t="shared" si="8"/>
        <v>0</v>
      </c>
      <c r="B94" s="140"/>
      <c r="C94" s="89">
        <f t="shared" si="6"/>
        <v>0</v>
      </c>
      <c r="D94" s="138">
        <f t="shared" si="7"/>
        <v>0</v>
      </c>
      <c r="E94" s="116"/>
      <c r="F94" s="206"/>
      <c r="G94" s="205"/>
      <c r="H94" s="263"/>
      <c r="I94" s="132"/>
      <c r="J94" s="205"/>
    </row>
    <row r="95" spans="1:10" ht="20.100000000000001" customHeight="1" x14ac:dyDescent="0.2">
      <c r="A95" s="91">
        <f t="shared" si="8"/>
        <v>0</v>
      </c>
      <c r="B95" s="140"/>
      <c r="C95" s="89">
        <f t="shared" si="6"/>
        <v>0</v>
      </c>
      <c r="D95" s="138">
        <f t="shared" si="7"/>
        <v>0</v>
      </c>
      <c r="E95" s="116"/>
      <c r="F95" s="206"/>
      <c r="G95" s="205"/>
      <c r="H95" s="263"/>
      <c r="I95" s="132"/>
      <c r="J95" s="205"/>
    </row>
    <row r="96" spans="1:10" ht="20.100000000000001" customHeight="1" x14ac:dyDescent="0.2">
      <c r="A96" s="91">
        <f t="shared" si="8"/>
        <v>0</v>
      </c>
      <c r="B96" s="140"/>
      <c r="C96" s="89">
        <f t="shared" si="6"/>
        <v>0</v>
      </c>
      <c r="D96" s="138">
        <f t="shared" si="7"/>
        <v>0</v>
      </c>
      <c r="E96" s="116"/>
      <c r="F96" s="206"/>
      <c r="G96" s="205"/>
      <c r="H96" s="263"/>
      <c r="I96" s="132"/>
      <c r="J96" s="205"/>
    </row>
    <row r="97" spans="1:10" ht="20.100000000000001" customHeight="1" x14ac:dyDescent="0.2">
      <c r="A97" s="91">
        <f t="shared" si="8"/>
        <v>0</v>
      </c>
      <c r="B97" s="140"/>
      <c r="C97" s="89">
        <f t="shared" si="6"/>
        <v>0</v>
      </c>
      <c r="D97" s="138">
        <f t="shared" si="7"/>
        <v>0</v>
      </c>
      <c r="E97" s="116"/>
      <c r="F97" s="206"/>
      <c r="G97" s="205"/>
      <c r="H97" s="263"/>
      <c r="I97" s="132"/>
      <c r="J97" s="205"/>
    </row>
    <row r="98" spans="1:10" ht="20.100000000000001" customHeight="1" x14ac:dyDescent="0.2">
      <c r="A98" s="91">
        <f t="shared" si="8"/>
        <v>0</v>
      </c>
      <c r="B98" s="140"/>
      <c r="C98" s="89">
        <f t="shared" si="6"/>
        <v>0</v>
      </c>
      <c r="D98" s="138">
        <f t="shared" si="7"/>
        <v>0</v>
      </c>
      <c r="E98" s="116"/>
      <c r="F98" s="206"/>
      <c r="G98" s="205"/>
      <c r="H98" s="263"/>
      <c r="I98" s="132"/>
      <c r="J98" s="205"/>
    </row>
    <row r="99" spans="1:10" ht="20.100000000000001" customHeight="1" x14ac:dyDescent="0.2">
      <c r="A99" s="91">
        <f t="shared" si="8"/>
        <v>0</v>
      </c>
      <c r="B99" s="140"/>
      <c r="C99" s="89">
        <f t="shared" si="6"/>
        <v>0</v>
      </c>
      <c r="D99" s="138">
        <f t="shared" si="7"/>
        <v>0</v>
      </c>
      <c r="E99" s="116"/>
      <c r="F99" s="206"/>
      <c r="G99" s="205"/>
      <c r="H99" s="263"/>
      <c r="I99" s="132"/>
      <c r="J99" s="205"/>
    </row>
    <row r="100" spans="1:10" ht="20.100000000000001" customHeight="1" x14ac:dyDescent="0.2">
      <c r="A100" s="91">
        <f t="shared" si="8"/>
        <v>0</v>
      </c>
      <c r="B100" s="140"/>
      <c r="C100" s="89">
        <f t="shared" si="6"/>
        <v>0</v>
      </c>
      <c r="D100" s="138">
        <f t="shared" si="7"/>
        <v>0</v>
      </c>
      <c r="E100" s="116"/>
      <c r="F100" s="206"/>
      <c r="G100" s="205"/>
      <c r="H100" s="263"/>
      <c r="I100" s="132"/>
      <c r="J100" s="205"/>
    </row>
    <row r="101" spans="1:10" ht="20.100000000000001" customHeight="1" x14ac:dyDescent="0.2">
      <c r="A101" s="91">
        <f t="shared" si="8"/>
        <v>0</v>
      </c>
      <c r="B101" s="140"/>
      <c r="C101" s="89">
        <f t="shared" si="6"/>
        <v>0</v>
      </c>
      <c r="D101" s="138">
        <f t="shared" si="7"/>
        <v>0</v>
      </c>
      <c r="E101" s="116"/>
      <c r="F101" s="206"/>
      <c r="G101" s="205"/>
      <c r="H101" s="263"/>
      <c r="I101" s="132"/>
      <c r="J101" s="205"/>
    </row>
    <row r="102" spans="1:10" ht="20.100000000000001" customHeight="1" x14ac:dyDescent="0.2">
      <c r="A102" s="91">
        <f t="shared" si="8"/>
        <v>0</v>
      </c>
      <c r="B102" s="140"/>
      <c r="C102" s="89">
        <f t="shared" si="6"/>
        <v>0</v>
      </c>
      <c r="D102" s="138">
        <f t="shared" si="7"/>
        <v>0</v>
      </c>
      <c r="E102" s="116"/>
      <c r="F102" s="206"/>
      <c r="G102" s="205"/>
      <c r="H102" s="263"/>
      <c r="I102" s="132"/>
      <c r="J102" s="205"/>
    </row>
    <row r="103" spans="1:10" ht="20.100000000000001" customHeight="1" x14ac:dyDescent="0.2">
      <c r="A103" s="91">
        <f t="shared" si="8"/>
        <v>0</v>
      </c>
      <c r="B103" s="140"/>
      <c r="C103" s="89">
        <f t="shared" si="6"/>
        <v>0</v>
      </c>
      <c r="D103" s="138">
        <f t="shared" si="7"/>
        <v>0</v>
      </c>
      <c r="E103" s="116"/>
      <c r="F103" s="206"/>
      <c r="G103" s="205"/>
      <c r="H103" s="263"/>
      <c r="I103" s="132"/>
      <c r="J103" s="205"/>
    </row>
    <row r="104" spans="1:10" ht="20.100000000000001" customHeight="1" x14ac:dyDescent="0.2">
      <c r="A104" s="91">
        <f t="shared" si="8"/>
        <v>0</v>
      </c>
      <c r="B104" s="140"/>
      <c r="C104" s="89">
        <f t="shared" si="6"/>
        <v>0</v>
      </c>
      <c r="D104" s="138">
        <f t="shared" si="7"/>
        <v>0</v>
      </c>
      <c r="E104" s="116"/>
      <c r="F104" s="206"/>
      <c r="G104" s="205"/>
      <c r="H104" s="263"/>
      <c r="I104" s="132"/>
      <c r="J104" s="205"/>
    </row>
    <row r="105" spans="1:10" ht="20.100000000000001" customHeight="1" x14ac:dyDescent="0.2">
      <c r="A105" s="91">
        <f t="shared" si="8"/>
        <v>0</v>
      </c>
      <c r="B105" s="140"/>
      <c r="C105" s="89">
        <f t="shared" si="6"/>
        <v>0</v>
      </c>
      <c r="D105" s="138">
        <f t="shared" si="7"/>
        <v>0</v>
      </c>
      <c r="E105" s="116"/>
      <c r="F105" s="206"/>
      <c r="G105" s="205"/>
      <c r="H105" s="263"/>
      <c r="I105" s="132"/>
      <c r="J105" s="205"/>
    </row>
    <row r="106" spans="1:10" ht="20.100000000000001" customHeight="1" x14ac:dyDescent="0.2">
      <c r="A106" s="91">
        <f t="shared" si="8"/>
        <v>0</v>
      </c>
      <c r="B106" s="140"/>
      <c r="C106" s="89">
        <f t="shared" ref="C106:C137" si="9">IFERROR(VLOOKUP(J106,Tabla_Items,2,FALSE),G110)</f>
        <v>0</v>
      </c>
      <c r="D106" s="138">
        <f t="shared" si="7"/>
        <v>0</v>
      </c>
      <c r="E106" s="116"/>
      <c r="F106" s="206"/>
      <c r="G106" s="205"/>
      <c r="H106" s="263"/>
      <c r="I106" s="132"/>
      <c r="J106" s="205"/>
    </row>
    <row r="107" spans="1:10" ht="20.100000000000001" customHeight="1" x14ac:dyDescent="0.2">
      <c r="A107" s="91">
        <f t="shared" si="8"/>
        <v>0</v>
      </c>
      <c r="B107" s="140"/>
      <c r="C107" s="89">
        <f t="shared" si="9"/>
        <v>0</v>
      </c>
      <c r="D107" s="138">
        <f t="shared" si="7"/>
        <v>0</v>
      </c>
      <c r="E107" s="116"/>
      <c r="F107" s="206"/>
      <c r="G107" s="205"/>
      <c r="H107" s="263"/>
      <c r="I107" s="132"/>
      <c r="J107" s="205"/>
    </row>
    <row r="108" spans="1:10" ht="20.100000000000001" customHeight="1" x14ac:dyDescent="0.2">
      <c r="A108" s="91">
        <f t="shared" si="8"/>
        <v>0</v>
      </c>
      <c r="B108" s="140"/>
      <c r="C108" s="89">
        <f t="shared" si="9"/>
        <v>0</v>
      </c>
      <c r="D108" s="138">
        <f t="shared" si="7"/>
        <v>0</v>
      </c>
      <c r="E108" s="116"/>
      <c r="F108" s="206"/>
      <c r="G108" s="205"/>
      <c r="H108" s="263"/>
      <c r="I108" s="132"/>
      <c r="J108" s="205"/>
    </row>
    <row r="109" spans="1:10" ht="20.100000000000001" customHeight="1" x14ac:dyDescent="0.2">
      <c r="A109" s="91">
        <f t="shared" si="8"/>
        <v>0</v>
      </c>
      <c r="B109" s="140"/>
      <c r="C109" s="89">
        <f t="shared" si="9"/>
        <v>0</v>
      </c>
      <c r="D109" s="138">
        <f t="shared" si="7"/>
        <v>0</v>
      </c>
      <c r="E109" s="116"/>
      <c r="F109" s="206"/>
      <c r="G109" s="205"/>
      <c r="H109" s="263"/>
      <c r="I109" s="132"/>
      <c r="J109" s="205"/>
    </row>
    <row r="110" spans="1:10" ht="20.100000000000001" customHeight="1" x14ac:dyDescent="0.2">
      <c r="A110" s="91">
        <f t="shared" si="8"/>
        <v>0</v>
      </c>
      <c r="B110" s="140"/>
      <c r="C110" s="89">
        <f t="shared" si="9"/>
        <v>0</v>
      </c>
      <c r="D110" s="138">
        <f t="shared" si="7"/>
        <v>0</v>
      </c>
      <c r="E110" s="116"/>
      <c r="F110" s="206"/>
      <c r="G110" s="205"/>
      <c r="H110" s="263"/>
      <c r="I110" s="132"/>
      <c r="J110" s="205"/>
    </row>
    <row r="111" spans="1:10" ht="20.100000000000001" customHeight="1" x14ac:dyDescent="0.2">
      <c r="A111" s="91">
        <f t="shared" si="8"/>
        <v>0</v>
      </c>
      <c r="B111" s="140"/>
      <c r="C111" s="89">
        <f t="shared" si="9"/>
        <v>0</v>
      </c>
      <c r="D111" s="138">
        <f t="shared" si="7"/>
        <v>0</v>
      </c>
      <c r="E111" s="116"/>
      <c r="F111" s="206"/>
      <c r="G111" s="205"/>
      <c r="H111" s="263"/>
      <c r="I111" s="132"/>
      <c r="J111" s="205"/>
    </row>
    <row r="112" spans="1:10" ht="20.100000000000001" customHeight="1" x14ac:dyDescent="0.2">
      <c r="A112" s="91">
        <f t="shared" si="8"/>
        <v>0</v>
      </c>
      <c r="B112" s="140"/>
      <c r="C112" s="89">
        <f t="shared" si="9"/>
        <v>0</v>
      </c>
      <c r="D112" s="138">
        <f t="shared" si="7"/>
        <v>0</v>
      </c>
      <c r="E112" s="116"/>
      <c r="F112" s="206"/>
      <c r="G112" s="205"/>
      <c r="H112" s="263"/>
      <c r="I112" s="132"/>
      <c r="J112" s="205"/>
    </row>
    <row r="113" spans="1:10" ht="20.100000000000001" customHeight="1" x14ac:dyDescent="0.2">
      <c r="A113" s="91">
        <f t="shared" si="8"/>
        <v>0</v>
      </c>
      <c r="B113" s="140"/>
      <c r="C113" s="89">
        <f t="shared" si="9"/>
        <v>0</v>
      </c>
      <c r="D113" s="138">
        <f t="shared" si="7"/>
        <v>0</v>
      </c>
      <c r="E113" s="116"/>
      <c r="F113" s="206"/>
      <c r="G113" s="205"/>
      <c r="H113" s="263"/>
      <c r="I113" s="132"/>
      <c r="J113" s="205"/>
    </row>
    <row r="114" spans="1:10" ht="20.100000000000001" customHeight="1" x14ac:dyDescent="0.2">
      <c r="A114" s="91">
        <f t="shared" si="8"/>
        <v>0</v>
      </c>
      <c r="B114" s="140"/>
      <c r="C114" s="89">
        <f t="shared" si="9"/>
        <v>0</v>
      </c>
      <c r="D114" s="138">
        <f t="shared" si="7"/>
        <v>0</v>
      </c>
      <c r="E114" s="116"/>
      <c r="F114" s="206"/>
      <c r="G114" s="205"/>
      <c r="H114" s="263"/>
      <c r="I114" s="132"/>
      <c r="J114" s="205"/>
    </row>
    <row r="115" spans="1:10" ht="20.100000000000001" customHeight="1" x14ac:dyDescent="0.2">
      <c r="A115" s="91">
        <f t="shared" si="8"/>
        <v>0</v>
      </c>
      <c r="B115" s="140"/>
      <c r="C115" s="89">
        <f t="shared" si="9"/>
        <v>0</v>
      </c>
      <c r="D115" s="138">
        <f t="shared" si="7"/>
        <v>0</v>
      </c>
      <c r="E115" s="116"/>
      <c r="F115" s="206"/>
      <c r="G115" s="205"/>
      <c r="H115" s="263"/>
      <c r="I115" s="132"/>
      <c r="J115" s="205"/>
    </row>
    <row r="116" spans="1:10" ht="20.100000000000001" customHeight="1" x14ac:dyDescent="0.2">
      <c r="A116" s="91">
        <f t="shared" si="8"/>
        <v>0</v>
      </c>
      <c r="B116" s="140"/>
      <c r="C116" s="89">
        <f t="shared" si="9"/>
        <v>0</v>
      </c>
      <c r="D116" s="138">
        <f t="shared" si="7"/>
        <v>0</v>
      </c>
      <c r="E116" s="116"/>
      <c r="F116" s="206"/>
      <c r="G116" s="205"/>
      <c r="H116" s="263"/>
      <c r="I116" s="132"/>
      <c r="J116" s="205"/>
    </row>
    <row r="117" spans="1:10" ht="20.100000000000001" customHeight="1" x14ac:dyDescent="0.2">
      <c r="A117" s="91">
        <f t="shared" si="8"/>
        <v>0</v>
      </c>
      <c r="B117" s="140"/>
      <c r="C117" s="89">
        <f t="shared" si="9"/>
        <v>0</v>
      </c>
      <c r="D117" s="138">
        <f t="shared" si="7"/>
        <v>0</v>
      </c>
      <c r="E117" s="116"/>
      <c r="F117" s="206"/>
      <c r="G117" s="205"/>
      <c r="H117" s="263"/>
      <c r="I117" s="132"/>
      <c r="J117" s="205"/>
    </row>
    <row r="118" spans="1:10" ht="20.100000000000001" customHeight="1" x14ac:dyDescent="0.2">
      <c r="A118" s="91">
        <f t="shared" si="8"/>
        <v>0</v>
      </c>
      <c r="B118" s="140"/>
      <c r="C118" s="89">
        <f t="shared" si="9"/>
        <v>0</v>
      </c>
      <c r="D118" s="138">
        <f t="shared" si="7"/>
        <v>0</v>
      </c>
      <c r="E118" s="116"/>
      <c r="F118" s="206"/>
      <c r="G118" s="205"/>
      <c r="H118" s="263"/>
      <c r="I118" s="132"/>
      <c r="J118" s="205"/>
    </row>
    <row r="119" spans="1:10" ht="20.100000000000001" customHeight="1" x14ac:dyDescent="0.2">
      <c r="A119" s="91">
        <f t="shared" si="8"/>
        <v>0</v>
      </c>
      <c r="B119" s="140"/>
      <c r="C119" s="89">
        <f t="shared" si="9"/>
        <v>0</v>
      </c>
      <c r="D119" s="138">
        <f t="shared" si="7"/>
        <v>0</v>
      </c>
      <c r="E119" s="116"/>
      <c r="F119" s="206"/>
      <c r="G119" s="205"/>
      <c r="H119" s="263"/>
      <c r="I119" s="132"/>
      <c r="J119" s="205"/>
    </row>
    <row r="120" spans="1:10" ht="20.100000000000001" customHeight="1" x14ac:dyDescent="0.2">
      <c r="A120" s="91">
        <f t="shared" si="8"/>
        <v>0</v>
      </c>
      <c r="B120" s="140"/>
      <c r="C120" s="89">
        <f t="shared" si="9"/>
        <v>0</v>
      </c>
      <c r="D120" s="138">
        <f t="shared" ref="D120:D151" si="10">IFERROR(VLOOKUP(J120,Tabla_Items,3,FALSE),H120)</f>
        <v>0</v>
      </c>
      <c r="E120" s="116"/>
      <c r="F120" s="206"/>
      <c r="G120" s="205"/>
      <c r="H120" s="263"/>
      <c r="I120" s="132"/>
      <c r="J120" s="205"/>
    </row>
    <row r="121" spans="1:10" ht="20.100000000000001" customHeight="1" x14ac:dyDescent="0.2">
      <c r="A121" s="91">
        <f t="shared" si="8"/>
        <v>0</v>
      </c>
      <c r="B121" s="140"/>
      <c r="C121" s="89">
        <f t="shared" si="9"/>
        <v>0</v>
      </c>
      <c r="D121" s="138">
        <f t="shared" si="10"/>
        <v>0</v>
      </c>
      <c r="E121" s="116"/>
      <c r="F121" s="206"/>
      <c r="G121" s="205"/>
      <c r="H121" s="263"/>
      <c r="I121" s="132"/>
      <c r="J121" s="205"/>
    </row>
    <row r="122" spans="1:10" ht="20.100000000000001" customHeight="1" x14ac:dyDescent="0.2">
      <c r="A122" s="91">
        <f t="shared" si="8"/>
        <v>0</v>
      </c>
      <c r="B122" s="140"/>
      <c r="C122" s="89">
        <f t="shared" si="9"/>
        <v>0</v>
      </c>
      <c r="D122" s="138">
        <f t="shared" si="10"/>
        <v>0</v>
      </c>
      <c r="E122" s="116"/>
      <c r="F122" s="206"/>
      <c r="G122" s="205"/>
      <c r="H122" s="263"/>
      <c r="I122" s="132"/>
      <c r="J122" s="205"/>
    </row>
    <row r="123" spans="1:10" ht="20.100000000000001" customHeight="1" x14ac:dyDescent="0.2">
      <c r="A123" s="91">
        <f t="shared" si="8"/>
        <v>0</v>
      </c>
      <c r="B123" s="140"/>
      <c r="C123" s="89">
        <f t="shared" si="9"/>
        <v>0</v>
      </c>
      <c r="D123" s="138">
        <f t="shared" si="10"/>
        <v>0</v>
      </c>
      <c r="E123" s="116"/>
      <c r="F123" s="206"/>
      <c r="G123" s="205"/>
      <c r="H123" s="263"/>
      <c r="I123" s="132"/>
      <c r="J123" s="205"/>
    </row>
    <row r="124" spans="1:10" ht="20.100000000000001" customHeight="1" x14ac:dyDescent="0.2">
      <c r="A124" s="91">
        <f t="shared" si="8"/>
        <v>0</v>
      </c>
      <c r="B124" s="140"/>
      <c r="C124" s="89">
        <f t="shared" si="9"/>
        <v>0</v>
      </c>
      <c r="D124" s="138">
        <f t="shared" si="10"/>
        <v>0</v>
      </c>
      <c r="E124" s="116"/>
      <c r="F124" s="206"/>
      <c r="G124" s="205"/>
      <c r="H124" s="263"/>
      <c r="I124" s="132"/>
      <c r="J124" s="205"/>
    </row>
    <row r="125" spans="1:10" ht="20.100000000000001" customHeight="1" x14ac:dyDescent="0.2">
      <c r="A125" s="91">
        <f t="shared" si="8"/>
        <v>0</v>
      </c>
      <c r="B125" s="140"/>
      <c r="C125" s="89">
        <f t="shared" si="9"/>
        <v>0</v>
      </c>
      <c r="D125" s="138">
        <f t="shared" si="10"/>
        <v>0</v>
      </c>
      <c r="E125" s="116"/>
      <c r="F125" s="206"/>
      <c r="G125" s="205"/>
      <c r="H125" s="263"/>
      <c r="I125" s="132"/>
      <c r="J125" s="205"/>
    </row>
    <row r="126" spans="1:10" ht="20.100000000000001" customHeight="1" x14ac:dyDescent="0.2">
      <c r="A126" s="91">
        <f t="shared" si="8"/>
        <v>0</v>
      </c>
      <c r="B126" s="140"/>
      <c r="C126" s="89">
        <f t="shared" si="9"/>
        <v>0</v>
      </c>
      <c r="D126" s="138">
        <f t="shared" si="10"/>
        <v>0</v>
      </c>
      <c r="E126" s="116"/>
      <c r="F126" s="206"/>
      <c r="G126" s="205"/>
      <c r="H126" s="263"/>
      <c r="I126" s="132"/>
      <c r="J126" s="205"/>
    </row>
    <row r="127" spans="1:10" ht="20.100000000000001" customHeight="1" x14ac:dyDescent="0.2">
      <c r="A127" s="91">
        <f t="shared" si="8"/>
        <v>0</v>
      </c>
      <c r="B127" s="140"/>
      <c r="C127" s="89">
        <f t="shared" si="9"/>
        <v>0</v>
      </c>
      <c r="D127" s="138">
        <f t="shared" si="10"/>
        <v>0</v>
      </c>
      <c r="E127" s="116"/>
      <c r="F127" s="206"/>
      <c r="G127" s="205"/>
      <c r="H127" s="263"/>
      <c r="I127" s="132"/>
      <c r="J127" s="205"/>
    </row>
    <row r="128" spans="1:10" ht="20.100000000000001" customHeight="1" x14ac:dyDescent="0.2">
      <c r="A128" s="91">
        <f t="shared" si="8"/>
        <v>0</v>
      </c>
      <c r="B128" s="140"/>
      <c r="C128" s="89">
        <f t="shared" si="9"/>
        <v>0</v>
      </c>
      <c r="D128" s="138">
        <f t="shared" si="10"/>
        <v>0</v>
      </c>
      <c r="E128" s="116"/>
      <c r="F128" s="206"/>
      <c r="G128" s="205"/>
      <c r="H128" s="263"/>
      <c r="I128" s="132"/>
      <c r="J128" s="205"/>
    </row>
    <row r="129" spans="1:10" ht="20.100000000000001" customHeight="1" x14ac:dyDescent="0.2">
      <c r="A129" s="91">
        <f t="shared" si="8"/>
        <v>0</v>
      </c>
      <c r="B129" s="140"/>
      <c r="C129" s="89">
        <f t="shared" si="9"/>
        <v>0</v>
      </c>
      <c r="D129" s="138">
        <f t="shared" si="10"/>
        <v>0</v>
      </c>
      <c r="E129" s="116"/>
      <c r="F129" s="206"/>
      <c r="G129" s="205"/>
      <c r="H129" s="263"/>
      <c r="I129" s="132"/>
      <c r="J129" s="205"/>
    </row>
    <row r="130" spans="1:10" ht="20.100000000000001" customHeight="1" x14ac:dyDescent="0.2">
      <c r="A130" s="91">
        <f t="shared" si="8"/>
        <v>0</v>
      </c>
      <c r="B130" s="140"/>
      <c r="C130" s="89">
        <f t="shared" si="9"/>
        <v>0</v>
      </c>
      <c r="D130" s="138">
        <f t="shared" si="10"/>
        <v>0</v>
      </c>
      <c r="E130" s="116"/>
      <c r="F130" s="206"/>
      <c r="G130" s="205"/>
      <c r="H130" s="263"/>
      <c r="I130" s="132"/>
      <c r="J130" s="205"/>
    </row>
    <row r="131" spans="1:10" ht="20.100000000000001" customHeight="1" x14ac:dyDescent="0.2">
      <c r="A131" s="91">
        <f t="shared" si="8"/>
        <v>0</v>
      </c>
      <c r="B131" s="140"/>
      <c r="C131" s="89">
        <f t="shared" si="9"/>
        <v>0</v>
      </c>
      <c r="D131" s="138">
        <f t="shared" si="10"/>
        <v>0</v>
      </c>
      <c r="E131" s="116"/>
      <c r="F131" s="206"/>
      <c r="G131" s="205"/>
      <c r="H131" s="263"/>
      <c r="I131" s="132"/>
      <c r="J131" s="205"/>
    </row>
    <row r="132" spans="1:10" ht="20.100000000000001" customHeight="1" x14ac:dyDescent="0.2">
      <c r="A132" s="91">
        <f t="shared" si="8"/>
        <v>0</v>
      </c>
      <c r="B132" s="140"/>
      <c r="C132" s="89">
        <f t="shared" si="9"/>
        <v>0</v>
      </c>
      <c r="D132" s="138">
        <f t="shared" si="10"/>
        <v>0</v>
      </c>
      <c r="E132" s="116"/>
      <c r="F132" s="206"/>
      <c r="G132" s="205"/>
      <c r="H132" s="263"/>
      <c r="I132" s="132"/>
      <c r="J132" s="205"/>
    </row>
    <row r="133" spans="1:10" ht="20.100000000000001" customHeight="1" x14ac:dyDescent="0.2">
      <c r="A133" s="91">
        <f t="shared" si="8"/>
        <v>0</v>
      </c>
      <c r="B133" s="140"/>
      <c r="C133" s="89">
        <f t="shared" si="9"/>
        <v>0</v>
      </c>
      <c r="D133" s="138">
        <f t="shared" si="10"/>
        <v>0</v>
      </c>
      <c r="E133" s="116"/>
      <c r="F133" s="206"/>
      <c r="G133" s="205"/>
      <c r="H133" s="263"/>
      <c r="I133" s="132"/>
      <c r="J133" s="205"/>
    </row>
    <row r="134" spans="1:10" ht="20.100000000000001" customHeight="1" x14ac:dyDescent="0.2">
      <c r="A134" s="91">
        <f t="shared" si="8"/>
        <v>0</v>
      </c>
      <c r="B134" s="140"/>
      <c r="C134" s="89">
        <f t="shared" si="9"/>
        <v>0</v>
      </c>
      <c r="D134" s="138">
        <f t="shared" si="10"/>
        <v>0</v>
      </c>
      <c r="E134" s="116"/>
      <c r="F134" s="206"/>
      <c r="G134" s="205"/>
      <c r="H134" s="263"/>
      <c r="I134" s="132"/>
      <c r="J134" s="205"/>
    </row>
    <row r="135" spans="1:10" ht="20.100000000000001" customHeight="1" x14ac:dyDescent="0.2">
      <c r="A135" s="91">
        <f t="shared" si="8"/>
        <v>0</v>
      </c>
      <c r="B135" s="140"/>
      <c r="C135" s="89">
        <f t="shared" si="9"/>
        <v>0</v>
      </c>
      <c r="D135" s="138">
        <f t="shared" si="10"/>
        <v>0</v>
      </c>
      <c r="E135" s="116"/>
      <c r="F135" s="206"/>
      <c r="G135" s="205"/>
      <c r="H135" s="263"/>
      <c r="I135" s="132"/>
      <c r="J135" s="205"/>
    </row>
    <row r="136" spans="1:10" ht="20.100000000000001" customHeight="1" x14ac:dyDescent="0.2">
      <c r="A136" s="91">
        <f t="shared" si="8"/>
        <v>0</v>
      </c>
      <c r="B136" s="140"/>
      <c r="C136" s="89">
        <f t="shared" si="9"/>
        <v>0</v>
      </c>
      <c r="D136" s="138">
        <f t="shared" si="10"/>
        <v>0</v>
      </c>
      <c r="E136" s="116"/>
      <c r="F136" s="206"/>
      <c r="G136" s="205"/>
      <c r="H136" s="263"/>
      <c r="I136" s="132"/>
      <c r="J136" s="205"/>
    </row>
    <row r="137" spans="1:10" ht="20.100000000000001" customHeight="1" x14ac:dyDescent="0.2">
      <c r="A137" s="91">
        <f t="shared" si="8"/>
        <v>0</v>
      </c>
      <c r="B137" s="140"/>
      <c r="C137" s="89">
        <f t="shared" si="9"/>
        <v>0</v>
      </c>
      <c r="D137" s="138">
        <f t="shared" si="10"/>
        <v>0</v>
      </c>
      <c r="E137" s="116"/>
      <c r="F137" s="206"/>
      <c r="G137" s="205"/>
      <c r="H137" s="263"/>
      <c r="I137" s="132"/>
      <c r="J137" s="205"/>
    </row>
    <row r="138" spans="1:10" ht="20.100000000000001" customHeight="1" x14ac:dyDescent="0.2">
      <c r="A138" s="91">
        <f t="shared" si="8"/>
        <v>0</v>
      </c>
      <c r="B138" s="140"/>
      <c r="C138" s="89">
        <f t="shared" ref="C138:C169" si="11">IFERROR(VLOOKUP(J138,Tabla_Items,2,FALSE),G142)</f>
        <v>0</v>
      </c>
      <c r="D138" s="138">
        <f t="shared" si="10"/>
        <v>0</v>
      </c>
      <c r="E138" s="116"/>
      <c r="F138" s="206"/>
      <c r="G138" s="205"/>
      <c r="H138" s="263"/>
      <c r="I138" s="132"/>
      <c r="J138" s="205"/>
    </row>
    <row r="139" spans="1:10" ht="20.100000000000001" customHeight="1" x14ac:dyDescent="0.2">
      <c r="A139" s="91">
        <f t="shared" si="8"/>
        <v>0</v>
      </c>
      <c r="B139" s="140"/>
      <c r="C139" s="89">
        <f t="shared" si="11"/>
        <v>0</v>
      </c>
      <c r="D139" s="138">
        <f t="shared" si="10"/>
        <v>0</v>
      </c>
      <c r="E139" s="116"/>
      <c r="F139" s="206"/>
      <c r="G139" s="205"/>
      <c r="H139" s="263"/>
      <c r="I139" s="132"/>
      <c r="J139" s="205"/>
    </row>
    <row r="140" spans="1:10" ht="20.100000000000001" customHeight="1" x14ac:dyDescent="0.2">
      <c r="A140" s="91">
        <f t="shared" si="8"/>
        <v>0</v>
      </c>
      <c r="B140" s="140"/>
      <c r="C140" s="89">
        <f t="shared" si="11"/>
        <v>0</v>
      </c>
      <c r="D140" s="138">
        <f t="shared" si="10"/>
        <v>0</v>
      </c>
      <c r="E140" s="116"/>
      <c r="F140" s="206"/>
      <c r="G140" s="205"/>
      <c r="H140" s="263"/>
      <c r="I140" s="132"/>
      <c r="J140" s="205"/>
    </row>
    <row r="141" spans="1:10" ht="20.100000000000001" customHeight="1" x14ac:dyDescent="0.2">
      <c r="A141" s="91">
        <f t="shared" si="8"/>
        <v>0</v>
      </c>
      <c r="B141" s="140"/>
      <c r="C141" s="89">
        <f t="shared" si="11"/>
        <v>0</v>
      </c>
      <c r="D141" s="138">
        <f t="shared" si="10"/>
        <v>0</v>
      </c>
      <c r="E141" s="116"/>
      <c r="F141" s="206"/>
      <c r="G141" s="205"/>
      <c r="H141" s="263"/>
      <c r="I141" s="132"/>
      <c r="J141" s="205"/>
    </row>
    <row r="142" spans="1:10" ht="20.100000000000001" customHeight="1" x14ac:dyDescent="0.2">
      <c r="A142" s="91">
        <f t="shared" si="8"/>
        <v>0</v>
      </c>
      <c r="B142" s="140"/>
      <c r="C142" s="89">
        <f t="shared" si="11"/>
        <v>0</v>
      </c>
      <c r="D142" s="138">
        <f t="shared" si="10"/>
        <v>0</v>
      </c>
      <c r="E142" s="116"/>
      <c r="F142" s="206"/>
      <c r="G142" s="205"/>
      <c r="H142" s="263"/>
      <c r="I142" s="132"/>
      <c r="J142" s="205"/>
    </row>
    <row r="143" spans="1:10" ht="20.100000000000001" customHeight="1" x14ac:dyDescent="0.2">
      <c r="A143" s="91">
        <f t="shared" si="8"/>
        <v>0</v>
      </c>
      <c r="B143" s="140"/>
      <c r="C143" s="89">
        <f t="shared" si="11"/>
        <v>0</v>
      </c>
      <c r="D143" s="138">
        <f t="shared" si="10"/>
        <v>0</v>
      </c>
      <c r="E143" s="116"/>
      <c r="F143" s="206"/>
      <c r="G143" s="205"/>
      <c r="H143" s="263"/>
      <c r="I143" s="132"/>
      <c r="J143" s="205"/>
    </row>
    <row r="144" spans="1:10" ht="20.100000000000001" customHeight="1" x14ac:dyDescent="0.2">
      <c r="A144" s="91">
        <f t="shared" si="8"/>
        <v>0</v>
      </c>
      <c r="B144" s="140"/>
      <c r="C144" s="89">
        <f t="shared" si="11"/>
        <v>0</v>
      </c>
      <c r="D144" s="138">
        <f t="shared" si="10"/>
        <v>0</v>
      </c>
      <c r="E144" s="116"/>
      <c r="F144" s="206"/>
      <c r="G144" s="205"/>
      <c r="H144" s="263"/>
      <c r="I144" s="132"/>
      <c r="J144" s="205"/>
    </row>
    <row r="145" spans="1:10" ht="20.100000000000001" customHeight="1" x14ac:dyDescent="0.2">
      <c r="A145" s="91">
        <f t="shared" si="8"/>
        <v>0</v>
      </c>
      <c r="B145" s="140"/>
      <c r="C145" s="89">
        <f t="shared" si="11"/>
        <v>0</v>
      </c>
      <c r="D145" s="138">
        <f t="shared" si="10"/>
        <v>0</v>
      </c>
      <c r="E145" s="116"/>
      <c r="F145" s="206"/>
      <c r="G145" s="205"/>
      <c r="H145" s="263"/>
      <c r="I145" s="132"/>
      <c r="J145" s="205"/>
    </row>
    <row r="146" spans="1:10" ht="20.100000000000001" customHeight="1" x14ac:dyDescent="0.2">
      <c r="A146" s="91">
        <f t="shared" si="8"/>
        <v>0</v>
      </c>
      <c r="B146" s="140"/>
      <c r="C146" s="89">
        <f t="shared" si="11"/>
        <v>0</v>
      </c>
      <c r="D146" s="138">
        <f t="shared" si="10"/>
        <v>0</v>
      </c>
      <c r="E146" s="116"/>
      <c r="F146" s="206"/>
      <c r="G146" s="205"/>
      <c r="H146" s="263"/>
      <c r="I146" s="132"/>
      <c r="J146" s="205"/>
    </row>
    <row r="147" spans="1:10" ht="20.100000000000001" customHeight="1" x14ac:dyDescent="0.2">
      <c r="A147" s="91">
        <f t="shared" si="8"/>
        <v>0</v>
      </c>
      <c r="B147" s="140"/>
      <c r="C147" s="89">
        <f t="shared" si="11"/>
        <v>0</v>
      </c>
      <c r="D147" s="138">
        <f t="shared" si="10"/>
        <v>0</v>
      </c>
      <c r="E147" s="116"/>
      <c r="F147" s="206"/>
      <c r="G147" s="205"/>
      <c r="H147" s="263"/>
      <c r="I147" s="132"/>
      <c r="J147" s="205"/>
    </row>
    <row r="148" spans="1:10" ht="20.100000000000001" customHeight="1" x14ac:dyDescent="0.2">
      <c r="A148" s="91">
        <f t="shared" si="8"/>
        <v>0</v>
      </c>
      <c r="B148" s="140"/>
      <c r="C148" s="89">
        <f t="shared" si="11"/>
        <v>0</v>
      </c>
      <c r="D148" s="138">
        <f t="shared" si="10"/>
        <v>0</v>
      </c>
      <c r="E148" s="116"/>
      <c r="F148" s="206"/>
      <c r="G148" s="205"/>
      <c r="H148" s="263"/>
      <c r="I148" s="132"/>
      <c r="J148" s="205"/>
    </row>
    <row r="149" spans="1:10" ht="20.100000000000001" customHeight="1" x14ac:dyDescent="0.2">
      <c r="A149" s="91">
        <f t="shared" si="8"/>
        <v>0</v>
      </c>
      <c r="B149" s="140"/>
      <c r="C149" s="89">
        <f t="shared" si="11"/>
        <v>0</v>
      </c>
      <c r="D149" s="138">
        <f t="shared" si="10"/>
        <v>0</v>
      </c>
      <c r="E149" s="116"/>
      <c r="F149" s="206"/>
      <c r="G149" s="205"/>
      <c r="H149" s="263"/>
      <c r="I149" s="132"/>
      <c r="J149" s="205"/>
    </row>
    <row r="150" spans="1:10" ht="20.100000000000001" customHeight="1" x14ac:dyDescent="0.2">
      <c r="A150" s="91">
        <f t="shared" si="8"/>
        <v>0</v>
      </c>
      <c r="B150" s="140"/>
      <c r="C150" s="89">
        <f t="shared" si="11"/>
        <v>0</v>
      </c>
      <c r="D150" s="138">
        <f t="shared" si="10"/>
        <v>0</v>
      </c>
      <c r="E150" s="116"/>
      <c r="F150" s="206"/>
      <c r="G150" s="205"/>
      <c r="H150" s="263"/>
      <c r="I150" s="132"/>
      <c r="J150" s="205"/>
    </row>
    <row r="151" spans="1:10" ht="20.100000000000001" customHeight="1" x14ac:dyDescent="0.2">
      <c r="A151" s="91">
        <f t="shared" si="8"/>
        <v>0</v>
      </c>
      <c r="B151" s="140"/>
      <c r="C151" s="89">
        <f t="shared" si="11"/>
        <v>0</v>
      </c>
      <c r="D151" s="138">
        <f t="shared" si="10"/>
        <v>0</v>
      </c>
      <c r="E151" s="116"/>
      <c r="F151" s="206"/>
      <c r="G151" s="205"/>
      <c r="H151" s="263"/>
      <c r="I151" s="132"/>
      <c r="J151" s="205"/>
    </row>
    <row r="152" spans="1:10" ht="20.100000000000001" customHeight="1" x14ac:dyDescent="0.2">
      <c r="A152" s="91">
        <f t="shared" si="8"/>
        <v>0</v>
      </c>
      <c r="B152" s="140"/>
      <c r="C152" s="89">
        <f t="shared" si="11"/>
        <v>0</v>
      </c>
      <c r="D152" s="138">
        <f t="shared" ref="D152:D183" si="12">IFERROR(VLOOKUP(J152,Tabla_Items,3,FALSE),H152)</f>
        <v>0</v>
      </c>
      <c r="E152" s="116"/>
      <c r="F152" s="206"/>
      <c r="G152" s="205"/>
      <c r="H152" s="263"/>
      <c r="I152" s="132"/>
      <c r="J152" s="205"/>
    </row>
    <row r="153" spans="1:10" ht="20.100000000000001" customHeight="1" x14ac:dyDescent="0.2">
      <c r="A153" s="91">
        <f t="shared" ref="A153:A216" si="13">IF(D153=0,0,A152+1)</f>
        <v>0</v>
      </c>
      <c r="B153" s="140"/>
      <c r="C153" s="89">
        <f t="shared" si="11"/>
        <v>0</v>
      </c>
      <c r="D153" s="138">
        <f t="shared" si="12"/>
        <v>0</v>
      </c>
      <c r="E153" s="116"/>
      <c r="F153" s="206"/>
      <c r="G153" s="205"/>
      <c r="H153" s="263"/>
      <c r="I153" s="132"/>
      <c r="J153" s="205"/>
    </row>
    <row r="154" spans="1:10" ht="20.100000000000001" customHeight="1" x14ac:dyDescent="0.2">
      <c r="A154" s="91">
        <f t="shared" si="13"/>
        <v>0</v>
      </c>
      <c r="B154" s="140"/>
      <c r="C154" s="89">
        <f t="shared" si="11"/>
        <v>0</v>
      </c>
      <c r="D154" s="138">
        <f t="shared" si="12"/>
        <v>0</v>
      </c>
      <c r="E154" s="116"/>
      <c r="F154" s="206"/>
      <c r="G154" s="205"/>
      <c r="H154" s="263"/>
      <c r="I154" s="132"/>
      <c r="J154" s="205"/>
    </row>
    <row r="155" spans="1:10" ht="20.100000000000001" customHeight="1" x14ac:dyDescent="0.2">
      <c r="A155" s="91">
        <f t="shared" si="13"/>
        <v>0</v>
      </c>
      <c r="B155" s="140"/>
      <c r="C155" s="89">
        <f t="shared" si="11"/>
        <v>0</v>
      </c>
      <c r="D155" s="138">
        <f t="shared" si="12"/>
        <v>0</v>
      </c>
      <c r="E155" s="116"/>
      <c r="F155" s="206"/>
      <c r="G155" s="205"/>
      <c r="H155" s="263"/>
      <c r="I155" s="132"/>
      <c r="J155" s="205"/>
    </row>
    <row r="156" spans="1:10" ht="20.100000000000001" customHeight="1" x14ac:dyDescent="0.2">
      <c r="A156" s="91">
        <f t="shared" si="13"/>
        <v>0</v>
      </c>
      <c r="B156" s="140"/>
      <c r="C156" s="89">
        <f t="shared" si="11"/>
        <v>0</v>
      </c>
      <c r="D156" s="138">
        <f t="shared" si="12"/>
        <v>0</v>
      </c>
      <c r="E156" s="116"/>
      <c r="F156" s="206"/>
      <c r="G156" s="205"/>
      <c r="H156" s="263"/>
      <c r="I156" s="132"/>
      <c r="J156" s="205"/>
    </row>
    <row r="157" spans="1:10" ht="20.100000000000001" customHeight="1" x14ac:dyDescent="0.2">
      <c r="A157" s="91">
        <f t="shared" si="13"/>
        <v>0</v>
      </c>
      <c r="B157" s="140"/>
      <c r="C157" s="89">
        <f t="shared" si="11"/>
        <v>0</v>
      </c>
      <c r="D157" s="138">
        <f t="shared" si="12"/>
        <v>0</v>
      </c>
      <c r="E157" s="116"/>
      <c r="F157" s="206"/>
      <c r="G157" s="205"/>
      <c r="H157" s="263"/>
      <c r="I157" s="132"/>
      <c r="J157" s="205"/>
    </row>
    <row r="158" spans="1:10" ht="20.100000000000001" customHeight="1" x14ac:dyDescent="0.2">
      <c r="A158" s="91">
        <f t="shared" si="13"/>
        <v>0</v>
      </c>
      <c r="B158" s="140"/>
      <c r="C158" s="89">
        <f t="shared" si="11"/>
        <v>0</v>
      </c>
      <c r="D158" s="138">
        <f t="shared" si="12"/>
        <v>0</v>
      </c>
      <c r="E158" s="116"/>
      <c r="F158" s="206"/>
      <c r="G158" s="205"/>
      <c r="H158" s="263"/>
      <c r="I158" s="132"/>
      <c r="J158" s="205"/>
    </row>
    <row r="159" spans="1:10" ht="20.100000000000001" customHeight="1" x14ac:dyDescent="0.2">
      <c r="A159" s="91">
        <f t="shared" si="13"/>
        <v>0</v>
      </c>
      <c r="B159" s="140"/>
      <c r="C159" s="89">
        <f t="shared" si="11"/>
        <v>0</v>
      </c>
      <c r="D159" s="138">
        <f t="shared" si="12"/>
        <v>0</v>
      </c>
      <c r="E159" s="116"/>
      <c r="F159" s="206"/>
      <c r="G159" s="205"/>
      <c r="H159" s="263"/>
      <c r="I159" s="132"/>
      <c r="J159" s="205"/>
    </row>
    <row r="160" spans="1:10" ht="20.100000000000001" customHeight="1" x14ac:dyDescent="0.2">
      <c r="A160" s="91">
        <f t="shared" si="13"/>
        <v>0</v>
      </c>
      <c r="B160" s="140"/>
      <c r="C160" s="89">
        <f t="shared" si="11"/>
        <v>0</v>
      </c>
      <c r="D160" s="138">
        <f t="shared" si="12"/>
        <v>0</v>
      </c>
      <c r="E160" s="116"/>
      <c r="F160" s="206"/>
      <c r="G160" s="205"/>
      <c r="H160" s="263"/>
      <c r="I160" s="132"/>
      <c r="J160" s="205"/>
    </row>
    <row r="161" spans="1:10" ht="20.100000000000001" customHeight="1" x14ac:dyDescent="0.2">
      <c r="A161" s="91">
        <f t="shared" si="13"/>
        <v>0</v>
      </c>
      <c r="B161" s="140"/>
      <c r="C161" s="89">
        <f t="shared" si="11"/>
        <v>0</v>
      </c>
      <c r="D161" s="138">
        <f t="shared" si="12"/>
        <v>0</v>
      </c>
      <c r="E161" s="116"/>
      <c r="F161" s="206"/>
      <c r="G161" s="205"/>
      <c r="H161" s="263"/>
      <c r="I161" s="132"/>
      <c r="J161" s="205"/>
    </row>
    <row r="162" spans="1:10" ht="20.100000000000001" customHeight="1" x14ac:dyDescent="0.2">
      <c r="A162" s="91">
        <f t="shared" si="13"/>
        <v>0</v>
      </c>
      <c r="B162" s="140"/>
      <c r="C162" s="89">
        <f t="shared" si="11"/>
        <v>0</v>
      </c>
      <c r="D162" s="138">
        <f t="shared" si="12"/>
        <v>0</v>
      </c>
      <c r="E162" s="116"/>
      <c r="F162" s="206"/>
      <c r="G162" s="205"/>
      <c r="H162" s="263"/>
      <c r="I162" s="132"/>
      <c r="J162" s="205"/>
    </row>
    <row r="163" spans="1:10" ht="20.100000000000001" customHeight="1" x14ac:dyDescent="0.2">
      <c r="A163" s="91">
        <f t="shared" si="13"/>
        <v>0</v>
      </c>
      <c r="B163" s="140"/>
      <c r="C163" s="89">
        <f t="shared" si="11"/>
        <v>0</v>
      </c>
      <c r="D163" s="138">
        <f t="shared" si="12"/>
        <v>0</v>
      </c>
      <c r="E163" s="116"/>
      <c r="F163" s="206"/>
      <c r="G163" s="205"/>
      <c r="H163" s="263"/>
      <c r="I163" s="132"/>
      <c r="J163" s="205"/>
    </row>
    <row r="164" spans="1:10" ht="20.100000000000001" customHeight="1" x14ac:dyDescent="0.2">
      <c r="A164" s="91">
        <f t="shared" si="13"/>
        <v>0</v>
      </c>
      <c r="B164" s="140"/>
      <c r="C164" s="89">
        <f t="shared" si="11"/>
        <v>0</v>
      </c>
      <c r="D164" s="138">
        <f t="shared" si="12"/>
        <v>0</v>
      </c>
      <c r="E164" s="116"/>
      <c r="F164" s="206"/>
      <c r="G164" s="205"/>
      <c r="H164" s="263"/>
      <c r="I164" s="132"/>
      <c r="J164" s="205"/>
    </row>
    <row r="165" spans="1:10" ht="20.100000000000001" customHeight="1" x14ac:dyDescent="0.2">
      <c r="A165" s="91">
        <f t="shared" si="13"/>
        <v>0</v>
      </c>
      <c r="B165" s="140"/>
      <c r="C165" s="89">
        <f t="shared" si="11"/>
        <v>0</v>
      </c>
      <c r="D165" s="138">
        <f t="shared" si="12"/>
        <v>0</v>
      </c>
      <c r="E165" s="116"/>
      <c r="F165" s="206"/>
      <c r="G165" s="205"/>
      <c r="H165" s="263"/>
      <c r="I165" s="132"/>
      <c r="J165" s="205"/>
    </row>
    <row r="166" spans="1:10" ht="20.100000000000001" customHeight="1" x14ac:dyDescent="0.2">
      <c r="A166" s="91">
        <f t="shared" si="13"/>
        <v>0</v>
      </c>
      <c r="B166" s="140"/>
      <c r="C166" s="89">
        <f t="shared" si="11"/>
        <v>0</v>
      </c>
      <c r="D166" s="138">
        <f t="shared" si="12"/>
        <v>0</v>
      </c>
      <c r="E166" s="116"/>
      <c r="F166" s="206"/>
      <c r="G166" s="205"/>
      <c r="H166" s="263"/>
      <c r="I166" s="132"/>
      <c r="J166" s="205"/>
    </row>
    <row r="167" spans="1:10" ht="20.100000000000001" customHeight="1" x14ac:dyDescent="0.2">
      <c r="A167" s="91">
        <f t="shared" si="13"/>
        <v>0</v>
      </c>
      <c r="B167" s="140"/>
      <c r="C167" s="89">
        <f t="shared" si="11"/>
        <v>0</v>
      </c>
      <c r="D167" s="138">
        <f t="shared" si="12"/>
        <v>0</v>
      </c>
      <c r="E167" s="116"/>
      <c r="F167" s="206"/>
      <c r="G167" s="205"/>
      <c r="H167" s="263"/>
      <c r="I167" s="132"/>
      <c r="J167" s="205"/>
    </row>
    <row r="168" spans="1:10" ht="20.100000000000001" customHeight="1" x14ac:dyDescent="0.2">
      <c r="A168" s="91">
        <f t="shared" si="13"/>
        <v>0</v>
      </c>
      <c r="B168" s="140"/>
      <c r="C168" s="89">
        <f t="shared" si="11"/>
        <v>0</v>
      </c>
      <c r="D168" s="138">
        <f t="shared" si="12"/>
        <v>0</v>
      </c>
      <c r="E168" s="116"/>
      <c r="F168" s="206"/>
      <c r="G168" s="205"/>
      <c r="H168" s="263"/>
      <c r="I168" s="132"/>
      <c r="J168" s="205"/>
    </row>
    <row r="169" spans="1:10" ht="20.100000000000001" customHeight="1" x14ac:dyDescent="0.2">
      <c r="A169" s="91">
        <f t="shared" si="13"/>
        <v>0</v>
      </c>
      <c r="B169" s="140"/>
      <c r="C169" s="89">
        <f t="shared" si="11"/>
        <v>0</v>
      </c>
      <c r="D169" s="138">
        <f t="shared" si="12"/>
        <v>0</v>
      </c>
      <c r="E169" s="116"/>
      <c r="F169" s="206"/>
      <c r="G169" s="205"/>
      <c r="H169" s="263"/>
      <c r="I169" s="132"/>
      <c r="J169" s="205"/>
    </row>
    <row r="170" spans="1:10" ht="20.100000000000001" customHeight="1" x14ac:dyDescent="0.2">
      <c r="A170" s="91">
        <f t="shared" si="13"/>
        <v>0</v>
      </c>
      <c r="B170" s="140"/>
      <c r="C170" s="89">
        <f t="shared" ref="C170:C201" si="14">IFERROR(VLOOKUP(J170,Tabla_Items,2,FALSE),G174)</f>
        <v>0</v>
      </c>
      <c r="D170" s="138">
        <f t="shared" si="12"/>
        <v>0</v>
      </c>
      <c r="E170" s="116"/>
      <c r="F170" s="206"/>
      <c r="G170" s="205"/>
      <c r="H170" s="263"/>
      <c r="I170" s="132"/>
      <c r="J170" s="205"/>
    </row>
    <row r="171" spans="1:10" ht="20.100000000000001" customHeight="1" x14ac:dyDescent="0.2">
      <c r="A171" s="91">
        <f t="shared" si="13"/>
        <v>0</v>
      </c>
      <c r="B171" s="140"/>
      <c r="C171" s="89">
        <f t="shared" si="14"/>
        <v>0</v>
      </c>
      <c r="D171" s="138">
        <f t="shared" si="12"/>
        <v>0</v>
      </c>
      <c r="E171" s="116"/>
      <c r="F171" s="206"/>
      <c r="G171" s="205"/>
      <c r="H171" s="263"/>
      <c r="I171" s="132"/>
      <c r="J171" s="205"/>
    </row>
    <row r="172" spans="1:10" ht="20.100000000000001" customHeight="1" x14ac:dyDescent="0.2">
      <c r="A172" s="91">
        <f t="shared" si="13"/>
        <v>0</v>
      </c>
      <c r="B172" s="140"/>
      <c r="C172" s="89">
        <f t="shared" si="14"/>
        <v>0</v>
      </c>
      <c r="D172" s="138">
        <f t="shared" si="12"/>
        <v>0</v>
      </c>
      <c r="E172" s="116"/>
      <c r="F172" s="206"/>
      <c r="G172" s="205"/>
      <c r="H172" s="263"/>
      <c r="I172" s="132"/>
      <c r="J172" s="205"/>
    </row>
    <row r="173" spans="1:10" ht="20.100000000000001" customHeight="1" x14ac:dyDescent="0.2">
      <c r="A173" s="91">
        <f t="shared" si="13"/>
        <v>0</v>
      </c>
      <c r="B173" s="140"/>
      <c r="C173" s="89">
        <f t="shared" si="14"/>
        <v>0</v>
      </c>
      <c r="D173" s="138">
        <f t="shared" si="12"/>
        <v>0</v>
      </c>
      <c r="E173" s="116"/>
      <c r="F173" s="206"/>
      <c r="G173" s="205"/>
      <c r="H173" s="263"/>
      <c r="I173" s="132"/>
      <c r="J173" s="205"/>
    </row>
    <row r="174" spans="1:10" ht="20.100000000000001" customHeight="1" x14ac:dyDescent="0.2">
      <c r="A174" s="91">
        <f t="shared" si="13"/>
        <v>0</v>
      </c>
      <c r="B174" s="140"/>
      <c r="C174" s="89">
        <f t="shared" si="14"/>
        <v>0</v>
      </c>
      <c r="D174" s="138">
        <f t="shared" si="12"/>
        <v>0</v>
      </c>
      <c r="E174" s="116"/>
      <c r="F174" s="206"/>
      <c r="G174" s="205"/>
      <c r="H174" s="263"/>
      <c r="I174" s="132"/>
      <c r="J174" s="205"/>
    </row>
    <row r="175" spans="1:10" ht="20.100000000000001" customHeight="1" x14ac:dyDescent="0.2">
      <c r="A175" s="91">
        <f t="shared" si="13"/>
        <v>0</v>
      </c>
      <c r="B175" s="140"/>
      <c r="C175" s="89">
        <f t="shared" si="14"/>
        <v>0</v>
      </c>
      <c r="D175" s="138">
        <f t="shared" si="12"/>
        <v>0</v>
      </c>
      <c r="E175" s="116"/>
      <c r="F175" s="206"/>
      <c r="G175" s="205"/>
      <c r="H175" s="263"/>
      <c r="I175" s="132"/>
      <c r="J175" s="205"/>
    </row>
    <row r="176" spans="1:10" ht="20.100000000000001" customHeight="1" x14ac:dyDescent="0.2">
      <c r="A176" s="91">
        <f t="shared" si="13"/>
        <v>0</v>
      </c>
      <c r="B176" s="140"/>
      <c r="C176" s="89">
        <f t="shared" si="14"/>
        <v>0</v>
      </c>
      <c r="D176" s="138">
        <f t="shared" si="12"/>
        <v>0</v>
      </c>
      <c r="E176" s="116"/>
      <c r="F176" s="206"/>
      <c r="G176" s="205"/>
      <c r="H176" s="263"/>
      <c r="I176" s="132"/>
      <c r="J176" s="205"/>
    </row>
    <row r="177" spans="1:10" ht="20.100000000000001" customHeight="1" x14ac:dyDescent="0.2">
      <c r="A177" s="91">
        <f t="shared" si="13"/>
        <v>0</v>
      </c>
      <c r="B177" s="140"/>
      <c r="C177" s="89">
        <f t="shared" si="14"/>
        <v>0</v>
      </c>
      <c r="D177" s="138">
        <f t="shared" si="12"/>
        <v>0</v>
      </c>
      <c r="E177" s="116"/>
      <c r="F177" s="206"/>
      <c r="G177" s="205"/>
      <c r="H177" s="263"/>
      <c r="I177" s="132"/>
      <c r="J177" s="205"/>
    </row>
    <row r="178" spans="1:10" ht="20.100000000000001" customHeight="1" x14ac:dyDescent="0.2">
      <c r="A178" s="91">
        <f t="shared" si="13"/>
        <v>0</v>
      </c>
      <c r="B178" s="140"/>
      <c r="C178" s="89">
        <f t="shared" si="14"/>
        <v>0</v>
      </c>
      <c r="D178" s="138">
        <f t="shared" si="12"/>
        <v>0</v>
      </c>
      <c r="E178" s="116"/>
      <c r="F178" s="206"/>
      <c r="G178" s="205"/>
      <c r="H178" s="263"/>
      <c r="I178" s="132"/>
      <c r="J178" s="205"/>
    </row>
    <row r="179" spans="1:10" ht="20.100000000000001" customHeight="1" x14ac:dyDescent="0.2">
      <c r="A179" s="91">
        <f t="shared" si="13"/>
        <v>0</v>
      </c>
      <c r="B179" s="140"/>
      <c r="C179" s="89">
        <f t="shared" si="14"/>
        <v>0</v>
      </c>
      <c r="D179" s="138">
        <f t="shared" si="12"/>
        <v>0</v>
      </c>
      <c r="E179" s="116"/>
      <c r="F179" s="206"/>
      <c r="G179" s="205"/>
      <c r="H179" s="263"/>
      <c r="I179" s="132"/>
      <c r="J179" s="205"/>
    </row>
    <row r="180" spans="1:10" ht="20.100000000000001" customHeight="1" x14ac:dyDescent="0.2">
      <c r="A180" s="91">
        <f t="shared" si="13"/>
        <v>0</v>
      </c>
      <c r="B180" s="140"/>
      <c r="C180" s="89">
        <f t="shared" si="14"/>
        <v>0</v>
      </c>
      <c r="D180" s="138">
        <f t="shared" si="12"/>
        <v>0</v>
      </c>
      <c r="E180" s="116"/>
      <c r="F180" s="206"/>
      <c r="G180" s="205"/>
      <c r="H180" s="263"/>
      <c r="I180" s="132"/>
      <c r="J180" s="205"/>
    </row>
    <row r="181" spans="1:10" ht="20.100000000000001" customHeight="1" x14ac:dyDescent="0.2">
      <c r="A181" s="91">
        <f t="shared" si="13"/>
        <v>0</v>
      </c>
      <c r="B181" s="140"/>
      <c r="C181" s="89">
        <f t="shared" si="14"/>
        <v>0</v>
      </c>
      <c r="D181" s="138">
        <f t="shared" si="12"/>
        <v>0</v>
      </c>
      <c r="E181" s="116"/>
      <c r="F181" s="206"/>
      <c r="G181" s="205"/>
      <c r="H181" s="263"/>
      <c r="I181" s="132"/>
      <c r="J181" s="205"/>
    </row>
    <row r="182" spans="1:10" ht="20.100000000000001" customHeight="1" x14ac:dyDescent="0.2">
      <c r="A182" s="91">
        <f t="shared" si="13"/>
        <v>0</v>
      </c>
      <c r="B182" s="140"/>
      <c r="C182" s="89">
        <f t="shared" si="14"/>
        <v>0</v>
      </c>
      <c r="D182" s="138">
        <f t="shared" si="12"/>
        <v>0</v>
      </c>
      <c r="E182" s="116"/>
      <c r="F182" s="206"/>
      <c r="G182" s="205"/>
      <c r="H182" s="263"/>
      <c r="I182" s="132"/>
      <c r="J182" s="205"/>
    </row>
    <row r="183" spans="1:10" ht="20.100000000000001" customHeight="1" x14ac:dyDescent="0.2">
      <c r="A183" s="91">
        <f t="shared" si="13"/>
        <v>0</v>
      </c>
      <c r="B183" s="140"/>
      <c r="C183" s="89">
        <f t="shared" si="14"/>
        <v>0</v>
      </c>
      <c r="D183" s="138">
        <f t="shared" si="12"/>
        <v>0</v>
      </c>
      <c r="E183" s="116"/>
      <c r="F183" s="206"/>
      <c r="G183" s="205"/>
      <c r="H183" s="263"/>
      <c r="I183" s="132"/>
      <c r="J183" s="205"/>
    </row>
    <row r="184" spans="1:10" ht="20.100000000000001" customHeight="1" x14ac:dyDescent="0.2">
      <c r="A184" s="91">
        <f t="shared" si="13"/>
        <v>0</v>
      </c>
      <c r="B184" s="140"/>
      <c r="C184" s="89">
        <f t="shared" si="14"/>
        <v>0</v>
      </c>
      <c r="D184" s="138">
        <f t="shared" ref="D184:D215" si="15">IFERROR(VLOOKUP(J184,Tabla_Items,3,FALSE),H184)</f>
        <v>0</v>
      </c>
      <c r="E184" s="116"/>
      <c r="F184" s="206"/>
      <c r="G184" s="205"/>
      <c r="H184" s="263"/>
      <c r="I184" s="132"/>
      <c r="J184" s="205"/>
    </row>
    <row r="185" spans="1:10" ht="20.100000000000001" customHeight="1" x14ac:dyDescent="0.2">
      <c r="A185" s="91">
        <f t="shared" si="13"/>
        <v>0</v>
      </c>
      <c r="B185" s="140"/>
      <c r="C185" s="89">
        <f t="shared" si="14"/>
        <v>0</v>
      </c>
      <c r="D185" s="138">
        <f t="shared" si="15"/>
        <v>0</v>
      </c>
      <c r="E185" s="116"/>
      <c r="F185" s="206"/>
      <c r="G185" s="205"/>
      <c r="H185" s="263"/>
      <c r="I185" s="132"/>
      <c r="J185" s="205"/>
    </row>
    <row r="186" spans="1:10" ht="20.100000000000001" customHeight="1" x14ac:dyDescent="0.2">
      <c r="A186" s="91">
        <f t="shared" si="13"/>
        <v>0</v>
      </c>
      <c r="B186" s="140"/>
      <c r="C186" s="89">
        <f t="shared" si="14"/>
        <v>0</v>
      </c>
      <c r="D186" s="138">
        <f t="shared" si="15"/>
        <v>0</v>
      </c>
      <c r="E186" s="116"/>
      <c r="F186" s="206"/>
      <c r="G186" s="205"/>
      <c r="H186" s="263"/>
      <c r="I186" s="132"/>
      <c r="J186" s="205"/>
    </row>
    <row r="187" spans="1:10" ht="20.100000000000001" customHeight="1" x14ac:dyDescent="0.2">
      <c r="A187" s="91">
        <f t="shared" si="13"/>
        <v>0</v>
      </c>
      <c r="B187" s="140"/>
      <c r="C187" s="89">
        <f t="shared" si="14"/>
        <v>0</v>
      </c>
      <c r="D187" s="138">
        <f t="shared" si="15"/>
        <v>0</v>
      </c>
      <c r="E187" s="116"/>
      <c r="F187" s="206"/>
      <c r="G187" s="205"/>
      <c r="H187" s="263"/>
      <c r="I187" s="132"/>
      <c r="J187" s="205"/>
    </row>
    <row r="188" spans="1:10" ht="20.100000000000001" customHeight="1" x14ac:dyDescent="0.2">
      <c r="A188" s="91">
        <f t="shared" si="13"/>
        <v>0</v>
      </c>
      <c r="B188" s="140"/>
      <c r="C188" s="89">
        <f t="shared" si="14"/>
        <v>0</v>
      </c>
      <c r="D188" s="138">
        <f t="shared" si="15"/>
        <v>0</v>
      </c>
      <c r="E188" s="116"/>
      <c r="F188" s="206"/>
      <c r="G188" s="205"/>
      <c r="H188" s="263"/>
      <c r="I188" s="132"/>
      <c r="J188" s="205"/>
    </row>
    <row r="189" spans="1:10" ht="20.100000000000001" customHeight="1" x14ac:dyDescent="0.2">
      <c r="A189" s="91">
        <f t="shared" si="13"/>
        <v>0</v>
      </c>
      <c r="B189" s="140"/>
      <c r="C189" s="89">
        <f t="shared" si="14"/>
        <v>0</v>
      </c>
      <c r="D189" s="138">
        <f t="shared" si="15"/>
        <v>0</v>
      </c>
      <c r="E189" s="116"/>
      <c r="F189" s="206"/>
      <c r="G189" s="205"/>
      <c r="H189" s="263"/>
      <c r="I189" s="132"/>
      <c r="J189" s="205"/>
    </row>
    <row r="190" spans="1:10" ht="20.100000000000001" customHeight="1" x14ac:dyDescent="0.2">
      <c r="A190" s="91">
        <f t="shared" si="13"/>
        <v>0</v>
      </c>
      <c r="B190" s="140"/>
      <c r="C190" s="89">
        <f t="shared" si="14"/>
        <v>0</v>
      </c>
      <c r="D190" s="138">
        <f t="shared" si="15"/>
        <v>0</v>
      </c>
      <c r="E190" s="116"/>
      <c r="F190" s="206"/>
      <c r="G190" s="205"/>
      <c r="H190" s="263"/>
      <c r="I190" s="132"/>
      <c r="J190" s="205"/>
    </row>
    <row r="191" spans="1:10" ht="20.100000000000001" customHeight="1" x14ac:dyDescent="0.2">
      <c r="A191" s="91">
        <f t="shared" si="13"/>
        <v>0</v>
      </c>
      <c r="B191" s="140"/>
      <c r="C191" s="89">
        <f t="shared" si="14"/>
        <v>0</v>
      </c>
      <c r="D191" s="138">
        <f t="shared" si="15"/>
        <v>0</v>
      </c>
      <c r="E191" s="116"/>
      <c r="F191" s="206"/>
      <c r="G191" s="205"/>
      <c r="H191" s="263"/>
      <c r="I191" s="132"/>
      <c r="J191" s="205"/>
    </row>
    <row r="192" spans="1:10" ht="20.100000000000001" customHeight="1" x14ac:dyDescent="0.2">
      <c r="A192" s="91">
        <f t="shared" si="13"/>
        <v>0</v>
      </c>
      <c r="B192" s="140"/>
      <c r="C192" s="89">
        <f t="shared" si="14"/>
        <v>0</v>
      </c>
      <c r="D192" s="138">
        <f t="shared" si="15"/>
        <v>0</v>
      </c>
      <c r="E192" s="116"/>
      <c r="F192" s="206"/>
      <c r="G192" s="205"/>
      <c r="H192" s="263"/>
      <c r="I192" s="132"/>
      <c r="J192" s="205"/>
    </row>
    <row r="193" spans="1:10" ht="20.100000000000001" customHeight="1" x14ac:dyDescent="0.2">
      <c r="A193" s="91">
        <f t="shared" si="13"/>
        <v>0</v>
      </c>
      <c r="B193" s="140"/>
      <c r="C193" s="89">
        <f t="shared" si="14"/>
        <v>0</v>
      </c>
      <c r="D193" s="138">
        <f t="shared" si="15"/>
        <v>0</v>
      </c>
      <c r="E193" s="116"/>
      <c r="F193" s="206"/>
      <c r="G193" s="205"/>
      <c r="H193" s="263"/>
      <c r="I193" s="132"/>
      <c r="J193" s="205"/>
    </row>
    <row r="194" spans="1:10" ht="20.100000000000001" customHeight="1" x14ac:dyDescent="0.2">
      <c r="A194" s="91">
        <f t="shared" si="13"/>
        <v>0</v>
      </c>
      <c r="B194" s="140"/>
      <c r="C194" s="89">
        <f t="shared" si="14"/>
        <v>0</v>
      </c>
      <c r="D194" s="138">
        <f t="shared" si="15"/>
        <v>0</v>
      </c>
      <c r="E194" s="116"/>
      <c r="F194" s="206"/>
      <c r="G194" s="205"/>
      <c r="H194" s="263"/>
      <c r="I194" s="132"/>
      <c r="J194" s="205"/>
    </row>
    <row r="195" spans="1:10" ht="20.100000000000001" customHeight="1" x14ac:dyDescent="0.2">
      <c r="A195" s="91">
        <f t="shared" si="13"/>
        <v>0</v>
      </c>
      <c r="B195" s="140"/>
      <c r="C195" s="89">
        <f t="shared" si="14"/>
        <v>0</v>
      </c>
      <c r="D195" s="138">
        <f t="shared" si="15"/>
        <v>0</v>
      </c>
      <c r="E195" s="116"/>
      <c r="F195" s="206"/>
      <c r="G195" s="205"/>
      <c r="H195" s="263"/>
      <c r="I195" s="132"/>
      <c r="J195" s="205"/>
    </row>
    <row r="196" spans="1:10" ht="20.100000000000001" customHeight="1" x14ac:dyDescent="0.2">
      <c r="A196" s="91">
        <f t="shared" si="13"/>
        <v>0</v>
      </c>
      <c r="B196" s="140"/>
      <c r="C196" s="89">
        <f t="shared" si="14"/>
        <v>0</v>
      </c>
      <c r="D196" s="138">
        <f t="shared" si="15"/>
        <v>0</v>
      </c>
      <c r="E196" s="116"/>
      <c r="F196" s="206"/>
      <c r="G196" s="205"/>
      <c r="H196" s="263"/>
      <c r="I196" s="132"/>
      <c r="J196" s="205"/>
    </row>
    <row r="197" spans="1:10" ht="20.100000000000001" customHeight="1" x14ac:dyDescent="0.2">
      <c r="A197" s="91">
        <f t="shared" si="13"/>
        <v>0</v>
      </c>
      <c r="B197" s="140"/>
      <c r="C197" s="89">
        <f t="shared" si="14"/>
        <v>0</v>
      </c>
      <c r="D197" s="138">
        <f t="shared" si="15"/>
        <v>0</v>
      </c>
      <c r="E197" s="116"/>
      <c r="F197" s="206"/>
      <c r="G197" s="205"/>
      <c r="H197" s="263"/>
      <c r="I197" s="132"/>
      <c r="J197" s="205"/>
    </row>
    <row r="198" spans="1:10" ht="20.100000000000001" customHeight="1" x14ac:dyDescent="0.2">
      <c r="A198" s="91">
        <f t="shared" si="13"/>
        <v>0</v>
      </c>
      <c r="B198" s="140"/>
      <c r="C198" s="89">
        <f t="shared" si="14"/>
        <v>0</v>
      </c>
      <c r="D198" s="138">
        <f t="shared" si="15"/>
        <v>0</v>
      </c>
      <c r="E198" s="116"/>
      <c r="F198" s="206"/>
      <c r="G198" s="205"/>
      <c r="H198" s="263"/>
      <c r="I198" s="132"/>
      <c r="J198" s="205"/>
    </row>
    <row r="199" spans="1:10" ht="20.100000000000001" customHeight="1" x14ac:dyDescent="0.2">
      <c r="A199" s="91">
        <f t="shared" si="13"/>
        <v>0</v>
      </c>
      <c r="B199" s="140"/>
      <c r="C199" s="89">
        <f t="shared" si="14"/>
        <v>0</v>
      </c>
      <c r="D199" s="138">
        <f t="shared" si="15"/>
        <v>0</v>
      </c>
      <c r="E199" s="116"/>
      <c r="F199" s="206"/>
      <c r="G199" s="205"/>
      <c r="H199" s="263"/>
      <c r="I199" s="132"/>
      <c r="J199" s="205"/>
    </row>
    <row r="200" spans="1:10" ht="20.100000000000001" customHeight="1" x14ac:dyDescent="0.2">
      <c r="A200" s="91">
        <f t="shared" si="13"/>
        <v>0</v>
      </c>
      <c r="B200" s="140"/>
      <c r="C200" s="89">
        <f t="shared" si="14"/>
        <v>0</v>
      </c>
      <c r="D200" s="138">
        <f t="shared" si="15"/>
        <v>0</v>
      </c>
      <c r="E200" s="116"/>
      <c r="F200" s="206"/>
      <c r="G200" s="205"/>
      <c r="H200" s="263"/>
      <c r="I200" s="132"/>
      <c r="J200" s="205"/>
    </row>
    <row r="201" spans="1:10" ht="20.100000000000001" customHeight="1" x14ac:dyDescent="0.2">
      <c r="A201" s="91">
        <f t="shared" si="13"/>
        <v>0</v>
      </c>
      <c r="B201" s="140"/>
      <c r="C201" s="89">
        <f t="shared" si="14"/>
        <v>0</v>
      </c>
      <c r="D201" s="138">
        <f t="shared" si="15"/>
        <v>0</v>
      </c>
      <c r="E201" s="116"/>
      <c r="F201" s="206"/>
      <c r="G201" s="205"/>
      <c r="H201" s="263"/>
      <c r="I201" s="132"/>
      <c r="J201" s="205"/>
    </row>
    <row r="202" spans="1:10" ht="20.100000000000001" customHeight="1" x14ac:dyDescent="0.2">
      <c r="A202" s="91">
        <f t="shared" si="13"/>
        <v>0</v>
      </c>
      <c r="B202" s="140"/>
      <c r="C202" s="89">
        <f t="shared" ref="C202:C223" si="16">IFERROR(VLOOKUP(J202,Tabla_Items,2,FALSE),G206)</f>
        <v>0</v>
      </c>
      <c r="D202" s="138">
        <f t="shared" si="15"/>
        <v>0</v>
      </c>
      <c r="E202" s="116"/>
      <c r="F202" s="206"/>
      <c r="G202" s="205"/>
      <c r="H202" s="263"/>
      <c r="I202" s="132"/>
      <c r="J202" s="205"/>
    </row>
    <row r="203" spans="1:10" ht="20.100000000000001" customHeight="1" x14ac:dyDescent="0.2">
      <c r="A203" s="91">
        <f t="shared" si="13"/>
        <v>0</v>
      </c>
      <c r="B203" s="140"/>
      <c r="C203" s="89">
        <f t="shared" si="16"/>
        <v>0</v>
      </c>
      <c r="D203" s="138">
        <f t="shared" si="15"/>
        <v>0</v>
      </c>
      <c r="E203" s="116"/>
      <c r="F203" s="206"/>
      <c r="G203" s="205"/>
      <c r="H203" s="263"/>
      <c r="I203" s="132"/>
      <c r="J203" s="205"/>
    </row>
    <row r="204" spans="1:10" ht="20.100000000000001" customHeight="1" x14ac:dyDescent="0.2">
      <c r="A204" s="91">
        <f t="shared" si="13"/>
        <v>0</v>
      </c>
      <c r="B204" s="140"/>
      <c r="C204" s="89">
        <f t="shared" si="16"/>
        <v>0</v>
      </c>
      <c r="D204" s="138">
        <f t="shared" si="15"/>
        <v>0</v>
      </c>
      <c r="E204" s="116"/>
      <c r="F204" s="206"/>
      <c r="G204" s="205"/>
      <c r="H204" s="263"/>
      <c r="I204" s="132"/>
      <c r="J204" s="205"/>
    </row>
    <row r="205" spans="1:10" ht="20.100000000000001" customHeight="1" x14ac:dyDescent="0.2">
      <c r="A205" s="91">
        <f t="shared" si="13"/>
        <v>0</v>
      </c>
      <c r="B205" s="140"/>
      <c r="C205" s="89">
        <f t="shared" si="16"/>
        <v>0</v>
      </c>
      <c r="D205" s="138">
        <f t="shared" si="15"/>
        <v>0</v>
      </c>
      <c r="E205" s="116"/>
      <c r="F205" s="206"/>
      <c r="G205" s="205"/>
      <c r="H205" s="263"/>
      <c r="I205" s="132"/>
      <c r="J205" s="205"/>
    </row>
    <row r="206" spans="1:10" ht="20.100000000000001" customHeight="1" x14ac:dyDescent="0.2">
      <c r="A206" s="91">
        <f t="shared" si="13"/>
        <v>0</v>
      </c>
      <c r="B206" s="140"/>
      <c r="C206" s="89">
        <f t="shared" si="16"/>
        <v>0</v>
      </c>
      <c r="D206" s="138">
        <f t="shared" si="15"/>
        <v>0</v>
      </c>
      <c r="E206" s="116"/>
      <c r="F206" s="206"/>
      <c r="G206" s="205"/>
      <c r="H206" s="263"/>
      <c r="I206" s="132"/>
      <c r="J206" s="205"/>
    </row>
    <row r="207" spans="1:10" ht="20.100000000000001" customHeight="1" x14ac:dyDescent="0.2">
      <c r="A207" s="91">
        <f t="shared" si="13"/>
        <v>0</v>
      </c>
      <c r="B207" s="140"/>
      <c r="C207" s="89">
        <f t="shared" si="16"/>
        <v>0</v>
      </c>
      <c r="D207" s="138">
        <f t="shared" si="15"/>
        <v>0</v>
      </c>
      <c r="E207" s="116"/>
      <c r="F207" s="206"/>
      <c r="G207" s="205"/>
      <c r="H207" s="263"/>
      <c r="I207" s="132"/>
      <c r="J207" s="205"/>
    </row>
    <row r="208" spans="1:10" ht="20.100000000000001" customHeight="1" x14ac:dyDescent="0.2">
      <c r="A208" s="91">
        <f t="shared" si="13"/>
        <v>0</v>
      </c>
      <c r="B208" s="140"/>
      <c r="C208" s="89">
        <f t="shared" si="16"/>
        <v>0</v>
      </c>
      <c r="D208" s="138">
        <f t="shared" si="15"/>
        <v>0</v>
      </c>
      <c r="E208" s="116"/>
      <c r="F208" s="206"/>
      <c r="G208" s="205"/>
      <c r="H208" s="263"/>
      <c r="I208" s="132"/>
      <c r="J208" s="205"/>
    </row>
    <row r="209" spans="1:10" ht="20.100000000000001" customHeight="1" x14ac:dyDescent="0.2">
      <c r="A209" s="91">
        <f t="shared" si="13"/>
        <v>0</v>
      </c>
      <c r="B209" s="140"/>
      <c r="C209" s="89">
        <f t="shared" si="16"/>
        <v>0</v>
      </c>
      <c r="D209" s="138">
        <f t="shared" si="15"/>
        <v>0</v>
      </c>
      <c r="E209" s="116"/>
      <c r="F209" s="206"/>
      <c r="G209" s="205"/>
      <c r="H209" s="263"/>
      <c r="I209" s="132"/>
      <c r="J209" s="205"/>
    </row>
    <row r="210" spans="1:10" ht="20.100000000000001" customHeight="1" x14ac:dyDescent="0.2">
      <c r="A210" s="91">
        <f t="shared" si="13"/>
        <v>0</v>
      </c>
      <c r="B210" s="140"/>
      <c r="C210" s="89">
        <f t="shared" si="16"/>
        <v>0</v>
      </c>
      <c r="D210" s="138">
        <f t="shared" si="15"/>
        <v>0</v>
      </c>
      <c r="E210" s="116"/>
      <c r="F210" s="206"/>
      <c r="G210" s="205"/>
      <c r="H210" s="263"/>
      <c r="I210" s="132"/>
      <c r="J210" s="205"/>
    </row>
    <row r="211" spans="1:10" ht="20.100000000000001" customHeight="1" x14ac:dyDescent="0.2">
      <c r="A211" s="91">
        <f t="shared" si="13"/>
        <v>0</v>
      </c>
      <c r="B211" s="140"/>
      <c r="C211" s="89">
        <f t="shared" si="16"/>
        <v>0</v>
      </c>
      <c r="D211" s="138">
        <f t="shared" si="15"/>
        <v>0</v>
      </c>
      <c r="E211" s="116"/>
      <c r="F211" s="206"/>
      <c r="G211" s="205"/>
      <c r="H211" s="263"/>
      <c r="I211" s="132"/>
      <c r="J211" s="205"/>
    </row>
    <row r="212" spans="1:10" ht="20.100000000000001" customHeight="1" x14ac:dyDescent="0.2">
      <c r="A212" s="91">
        <f t="shared" si="13"/>
        <v>0</v>
      </c>
      <c r="B212" s="140"/>
      <c r="C212" s="89">
        <f t="shared" si="16"/>
        <v>0</v>
      </c>
      <c r="D212" s="138">
        <f t="shared" si="15"/>
        <v>0</v>
      </c>
      <c r="E212" s="116"/>
      <c r="F212" s="206"/>
      <c r="G212" s="205"/>
      <c r="H212" s="263"/>
      <c r="I212" s="132"/>
      <c r="J212" s="205"/>
    </row>
    <row r="213" spans="1:10" ht="20.100000000000001" customHeight="1" x14ac:dyDescent="0.2">
      <c r="A213" s="91">
        <f t="shared" si="13"/>
        <v>0</v>
      </c>
      <c r="B213" s="140"/>
      <c r="C213" s="89">
        <f t="shared" si="16"/>
        <v>0</v>
      </c>
      <c r="D213" s="138">
        <f t="shared" si="15"/>
        <v>0</v>
      </c>
      <c r="E213" s="116"/>
      <c r="F213" s="206"/>
      <c r="G213" s="205"/>
      <c r="H213" s="263"/>
      <c r="I213" s="132"/>
      <c r="J213" s="205"/>
    </row>
    <row r="214" spans="1:10" ht="20.100000000000001" customHeight="1" x14ac:dyDescent="0.2">
      <c r="A214" s="91">
        <f t="shared" si="13"/>
        <v>0</v>
      </c>
      <c r="B214" s="140"/>
      <c r="C214" s="89">
        <f t="shared" si="16"/>
        <v>0</v>
      </c>
      <c r="D214" s="138">
        <f t="shared" si="15"/>
        <v>0</v>
      </c>
      <c r="E214" s="116"/>
      <c r="F214" s="206"/>
      <c r="G214" s="205"/>
      <c r="H214" s="263"/>
      <c r="I214" s="132"/>
      <c r="J214" s="205"/>
    </row>
    <row r="215" spans="1:10" ht="20.100000000000001" customHeight="1" x14ac:dyDescent="0.2">
      <c r="A215" s="91">
        <f t="shared" si="13"/>
        <v>0</v>
      </c>
      <c r="B215" s="140"/>
      <c r="C215" s="89">
        <f t="shared" si="16"/>
        <v>0</v>
      </c>
      <c r="D215" s="138">
        <f t="shared" si="15"/>
        <v>0</v>
      </c>
      <c r="E215" s="116"/>
      <c r="F215" s="206"/>
      <c r="G215" s="205"/>
      <c r="H215" s="263"/>
      <c r="I215" s="132"/>
      <c r="J215" s="205"/>
    </row>
    <row r="216" spans="1:10" ht="20.100000000000001" customHeight="1" x14ac:dyDescent="0.2">
      <c r="A216" s="91">
        <f t="shared" si="13"/>
        <v>0</v>
      </c>
      <c r="B216" s="140"/>
      <c r="C216" s="89">
        <f t="shared" si="16"/>
        <v>0</v>
      </c>
      <c r="D216" s="138">
        <f t="shared" ref="D216:D223" si="17">IFERROR(VLOOKUP(J216,Tabla_Items,3,FALSE),H216)</f>
        <v>0</v>
      </c>
      <c r="E216" s="116"/>
      <c r="F216" s="206"/>
      <c r="G216" s="205"/>
      <c r="H216" s="263"/>
      <c r="I216" s="132"/>
      <c r="J216" s="205"/>
    </row>
    <row r="217" spans="1:10" ht="20.100000000000001" customHeight="1" x14ac:dyDescent="0.2">
      <c r="A217" s="91">
        <f t="shared" ref="A217:A223" si="18">IF(D217=0,0,A216+1)</f>
        <v>0</v>
      </c>
      <c r="B217" s="140"/>
      <c r="C217" s="89">
        <f t="shared" si="16"/>
        <v>0</v>
      </c>
      <c r="D217" s="138">
        <f t="shared" si="17"/>
        <v>0</v>
      </c>
      <c r="E217" s="116"/>
      <c r="F217" s="206"/>
      <c r="G217" s="205"/>
      <c r="H217" s="263"/>
      <c r="I217" s="132"/>
      <c r="J217" s="205"/>
    </row>
    <row r="218" spans="1:10" ht="20.100000000000001" customHeight="1" x14ac:dyDescent="0.2">
      <c r="A218" s="91">
        <f t="shared" si="18"/>
        <v>0</v>
      </c>
      <c r="B218" s="140"/>
      <c r="C218" s="89">
        <f t="shared" si="16"/>
        <v>0</v>
      </c>
      <c r="D218" s="138">
        <f t="shared" si="17"/>
        <v>0</v>
      </c>
      <c r="E218" s="116"/>
      <c r="F218" s="206"/>
      <c r="G218" s="205"/>
      <c r="H218" s="263"/>
      <c r="I218" s="132"/>
      <c r="J218" s="205"/>
    </row>
    <row r="219" spans="1:10" ht="20.100000000000001" customHeight="1" x14ac:dyDescent="0.2">
      <c r="A219" s="91">
        <f t="shared" si="18"/>
        <v>0</v>
      </c>
      <c r="B219" s="140"/>
      <c r="C219" s="89">
        <f t="shared" si="16"/>
        <v>0</v>
      </c>
      <c r="D219" s="138">
        <f t="shared" si="17"/>
        <v>0</v>
      </c>
      <c r="E219" s="116"/>
      <c r="F219" s="206"/>
      <c r="G219" s="205"/>
      <c r="H219" s="263"/>
      <c r="I219" s="132"/>
      <c r="J219" s="205"/>
    </row>
    <row r="220" spans="1:10" ht="20.100000000000001" customHeight="1" x14ac:dyDescent="0.2">
      <c r="A220" s="91">
        <f t="shared" si="18"/>
        <v>0</v>
      </c>
      <c r="B220" s="140"/>
      <c r="C220" s="89">
        <f t="shared" si="16"/>
        <v>0</v>
      </c>
      <c r="D220" s="138">
        <f t="shared" si="17"/>
        <v>0</v>
      </c>
      <c r="E220" s="116"/>
      <c r="F220" s="206"/>
      <c r="G220" s="205"/>
      <c r="H220" s="263"/>
      <c r="I220" s="132"/>
      <c r="J220" s="205"/>
    </row>
    <row r="221" spans="1:10" ht="20.100000000000001" customHeight="1" x14ac:dyDescent="0.2">
      <c r="A221" s="91">
        <f t="shared" si="18"/>
        <v>0</v>
      </c>
      <c r="B221" s="140"/>
      <c r="C221" s="89">
        <f t="shared" si="16"/>
        <v>0</v>
      </c>
      <c r="D221" s="138">
        <f t="shared" si="17"/>
        <v>0</v>
      </c>
      <c r="E221" s="116"/>
      <c r="F221" s="206"/>
      <c r="G221" s="205"/>
      <c r="H221" s="263"/>
      <c r="I221" s="132"/>
      <c r="J221" s="205"/>
    </row>
    <row r="222" spans="1:10" ht="20.100000000000001" customHeight="1" x14ac:dyDescent="0.2">
      <c r="A222" s="91">
        <f t="shared" si="18"/>
        <v>0</v>
      </c>
      <c r="B222" s="140"/>
      <c r="C222" s="89">
        <f t="shared" si="16"/>
        <v>0</v>
      </c>
      <c r="D222" s="138">
        <f t="shared" si="17"/>
        <v>0</v>
      </c>
      <c r="E222" s="116"/>
      <c r="F222" s="206"/>
      <c r="G222" s="205"/>
      <c r="H222" s="263"/>
      <c r="I222" s="132"/>
      <c r="J222" s="205"/>
    </row>
    <row r="223" spans="1:10" ht="20.100000000000001" customHeight="1" x14ac:dyDescent="0.2">
      <c r="A223" s="91">
        <f t="shared" si="18"/>
        <v>0</v>
      </c>
      <c r="B223" s="140"/>
      <c r="C223" s="89">
        <f t="shared" si="16"/>
        <v>0</v>
      </c>
      <c r="D223" s="138">
        <f t="shared" si="17"/>
        <v>0</v>
      </c>
      <c r="E223" s="116"/>
      <c r="F223" s="206"/>
      <c r="G223" s="205"/>
      <c r="H223" s="263"/>
      <c r="I223" s="132"/>
      <c r="J223" s="205"/>
    </row>
    <row r="224" spans="1:10" ht="20.100000000000001" customHeight="1" x14ac:dyDescent="0.2">
      <c r="B224" s="140"/>
      <c r="G224" s="205"/>
      <c r="H224" s="132"/>
      <c r="I224" s="132"/>
    </row>
    <row r="225" spans="7:9" ht="20.100000000000001" customHeight="1" x14ac:dyDescent="0.2">
      <c r="G225" s="205"/>
      <c r="H225" s="132"/>
      <c r="I225" s="132"/>
    </row>
    <row r="226" spans="7:9" ht="20.100000000000001" customHeight="1" x14ac:dyDescent="0.2">
      <c r="G226" s="205"/>
      <c r="H226" s="132"/>
      <c r="I226" s="132"/>
    </row>
    <row r="227" spans="7:9" ht="20.100000000000001" customHeight="1" x14ac:dyDescent="0.2">
      <c r="G227" s="205"/>
      <c r="H227" s="132"/>
      <c r="I227" s="132"/>
    </row>
    <row r="228" spans="7:9" ht="20.100000000000001" customHeight="1" x14ac:dyDescent="0.2">
      <c r="H228" s="132"/>
      <c r="I228" s="132"/>
    </row>
    <row r="229" spans="7:9" ht="20.100000000000001" customHeight="1" x14ac:dyDescent="0.2">
      <c r="H229" s="132"/>
      <c r="I229" s="132"/>
    </row>
    <row r="230" spans="7:9" ht="20.100000000000001" customHeight="1" x14ac:dyDescent="0.2">
      <c r="H230" s="132"/>
      <c r="I230" s="132"/>
    </row>
    <row r="231" spans="7:9" ht="20.100000000000001" customHeight="1" x14ac:dyDescent="0.2">
      <c r="H231" s="132"/>
      <c r="I231" s="132"/>
    </row>
    <row r="232" spans="7:9" ht="20.100000000000001" customHeight="1" x14ac:dyDescent="0.2">
      <c r="H232" s="132"/>
      <c r="I232" s="132"/>
    </row>
    <row r="233" spans="7:9" ht="20.100000000000001" customHeight="1" x14ac:dyDescent="0.2">
      <c r="H233" s="132"/>
      <c r="I233" s="132"/>
    </row>
    <row r="234" spans="7:9" ht="20.100000000000001" customHeight="1" x14ac:dyDescent="0.2">
      <c r="H234" s="132"/>
      <c r="I234" s="132"/>
    </row>
    <row r="235" spans="7:9" ht="20.100000000000001" customHeight="1" x14ac:dyDescent="0.2">
      <c r="H235" s="132"/>
      <c r="I235" s="132"/>
    </row>
    <row r="236" spans="7:9" ht="20.100000000000001" customHeight="1" x14ac:dyDescent="0.2">
      <c r="H236" s="132"/>
      <c r="I236" s="132"/>
    </row>
    <row r="237" spans="7:9" ht="20.100000000000001" customHeight="1" x14ac:dyDescent="0.2">
      <c r="H237" s="132"/>
      <c r="I237" s="132"/>
    </row>
    <row r="238" spans="7:9" ht="20.100000000000001" customHeight="1" x14ac:dyDescent="0.2">
      <c r="H238" s="132"/>
      <c r="I238" s="132"/>
    </row>
    <row r="239" spans="7:9" ht="20.100000000000001" customHeight="1" x14ac:dyDescent="0.2">
      <c r="H239" s="132"/>
      <c r="I239" s="132"/>
    </row>
    <row r="240" spans="7:9"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C318" s="91">
        <v>4</v>
      </c>
      <c r="H318" s="132"/>
      <c r="I318" s="132"/>
    </row>
    <row r="319" spans="3:9" ht="20.100000000000001" customHeight="1" x14ac:dyDescent="0.2">
      <c r="H319" s="132"/>
      <c r="I319" s="132"/>
    </row>
    <row r="320" spans="3:9" ht="20.100000000000001" customHeight="1" x14ac:dyDescent="0.2">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3:9" ht="20.100000000000001" customHeight="1" x14ac:dyDescent="0.2">
      <c r="H353" s="132"/>
      <c r="I353" s="132"/>
    </row>
    <row r="354" spans="3:9" ht="20.100000000000001" customHeight="1" x14ac:dyDescent="0.2">
      <c r="H354" s="132"/>
      <c r="I354" s="132"/>
    </row>
    <row r="355" spans="3:9" ht="20.100000000000001" customHeight="1" x14ac:dyDescent="0.2">
      <c r="H355" s="132"/>
      <c r="I355" s="132"/>
    </row>
    <row r="356" spans="3:9" ht="20.100000000000001" customHeight="1" x14ac:dyDescent="0.2">
      <c r="H356" s="132"/>
      <c r="I356" s="132"/>
    </row>
    <row r="357" spans="3:9" ht="20.100000000000001" customHeight="1" x14ac:dyDescent="0.2">
      <c r="H357" s="132"/>
      <c r="I357" s="132"/>
    </row>
    <row r="358" spans="3:9" ht="20.100000000000001" customHeight="1" x14ac:dyDescent="0.2">
      <c r="H358" s="132"/>
      <c r="I358" s="132"/>
    </row>
    <row r="359" spans="3:9" ht="20.100000000000001" customHeight="1" x14ac:dyDescent="0.2">
      <c r="H359" s="132"/>
      <c r="I359" s="132"/>
    </row>
    <row r="360" spans="3:9" ht="20.100000000000001" customHeight="1" x14ac:dyDescent="0.2">
      <c r="H360" s="132"/>
      <c r="I360" s="132"/>
    </row>
    <row r="361" spans="3:9" ht="20.100000000000001" customHeight="1" x14ac:dyDescent="0.2">
      <c r="H361" s="132"/>
      <c r="I361" s="132"/>
    </row>
    <row r="362" spans="3:9" ht="20.100000000000001" customHeight="1" x14ac:dyDescent="0.2">
      <c r="H362" s="132"/>
      <c r="I362" s="132"/>
    </row>
    <row r="363" spans="3:9" ht="20.100000000000001" customHeight="1" x14ac:dyDescent="0.2">
      <c r="H363" s="132"/>
      <c r="I363" s="132"/>
    </row>
    <row r="364" spans="3:9" ht="20.100000000000001" customHeight="1" x14ac:dyDescent="0.2">
      <c r="H364" s="132"/>
      <c r="I364" s="132"/>
    </row>
    <row r="365" spans="3:9" ht="20.100000000000001" customHeight="1" x14ac:dyDescent="0.2">
      <c r="H365" s="132"/>
      <c r="I365" s="132"/>
    </row>
    <row r="366" spans="3:9" ht="20.100000000000001" customHeight="1" x14ac:dyDescent="0.2">
      <c r="H366" s="132"/>
      <c r="I366" s="132"/>
    </row>
    <row r="367" spans="3:9" ht="20.100000000000001" customHeight="1" x14ac:dyDescent="0.2">
      <c r="H367" s="132"/>
      <c r="I367" s="132"/>
    </row>
    <row r="368" spans="3:9" ht="20.100000000000001" customHeight="1" x14ac:dyDescent="0.2">
      <c r="C368" s="91">
        <v>4</v>
      </c>
      <c r="H368" s="132"/>
      <c r="I368" s="132"/>
    </row>
    <row r="369" spans="8:9" ht="20.100000000000001" customHeight="1" x14ac:dyDescent="0.2">
      <c r="H369" s="132"/>
      <c r="I369" s="132"/>
    </row>
    <row r="370" spans="8:9" ht="20.100000000000001" customHeight="1" x14ac:dyDescent="0.2">
      <c r="H370" s="132"/>
      <c r="I370" s="132"/>
    </row>
    <row r="371" spans="8:9" ht="20.100000000000001" customHeight="1" x14ac:dyDescent="0.2">
      <c r="H371" s="132"/>
      <c r="I371" s="132"/>
    </row>
    <row r="372" spans="8:9" ht="20.100000000000001" customHeight="1" x14ac:dyDescent="0.2">
      <c r="H372" s="132"/>
      <c r="I372" s="132"/>
    </row>
    <row r="373" spans="8:9" ht="20.100000000000001" customHeight="1" x14ac:dyDescent="0.2">
      <c r="H373" s="132"/>
      <c r="I373" s="132"/>
    </row>
    <row r="374" spans="8:9" ht="20.100000000000001" customHeight="1" x14ac:dyDescent="0.2">
      <c r="H374" s="132"/>
      <c r="I374" s="132"/>
    </row>
    <row r="375" spans="8:9" ht="20.100000000000001" customHeight="1" x14ac:dyDescent="0.2">
      <c r="H375" s="132"/>
      <c r="I375" s="132"/>
    </row>
    <row r="376" spans="8:9" ht="20.100000000000001" customHeight="1" x14ac:dyDescent="0.2">
      <c r="H376" s="132"/>
      <c r="I376" s="132"/>
    </row>
    <row r="377" spans="8:9" ht="20.100000000000001" customHeight="1" x14ac:dyDescent="0.2">
      <c r="H377" s="132"/>
      <c r="I377" s="132"/>
    </row>
    <row r="378" spans="8:9" ht="20.100000000000001" customHeight="1" x14ac:dyDescent="0.2">
      <c r="H378" s="132"/>
      <c r="I378" s="132"/>
    </row>
    <row r="379" spans="8:9" ht="20.100000000000001" customHeight="1" x14ac:dyDescent="0.2">
      <c r="H379" s="132"/>
      <c r="I379" s="132"/>
    </row>
    <row r="380" spans="8:9" ht="20.100000000000001" customHeight="1" x14ac:dyDescent="0.2">
      <c r="H380" s="132"/>
      <c r="I380" s="132"/>
    </row>
    <row r="381" spans="8:9" ht="20.100000000000001" customHeight="1" x14ac:dyDescent="0.2">
      <c r="H381" s="132"/>
      <c r="I381" s="132"/>
    </row>
    <row r="382" spans="8:9" ht="20.100000000000001" customHeight="1" x14ac:dyDescent="0.2">
      <c r="H382" s="132"/>
      <c r="I382" s="132"/>
    </row>
    <row r="383" spans="8:9" ht="20.100000000000001" customHeight="1" x14ac:dyDescent="0.2">
      <c r="H383" s="132"/>
      <c r="I383" s="132"/>
    </row>
    <row r="384" spans="8: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C418" s="91">
        <v>4</v>
      </c>
      <c r="H418" s="132"/>
      <c r="I418" s="132"/>
    </row>
    <row r="419" spans="3:9" ht="20.100000000000001" customHeight="1" x14ac:dyDescent="0.2">
      <c r="H419" s="132"/>
      <c r="I419" s="132"/>
    </row>
    <row r="420" spans="3:9" ht="20.100000000000001" customHeight="1" x14ac:dyDescent="0.2">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C468" s="91">
        <v>4</v>
      </c>
      <c r="H468" s="132"/>
      <c r="I468" s="132"/>
    </row>
    <row r="469" spans="3:9" ht="20.100000000000001" customHeight="1" x14ac:dyDescent="0.2">
      <c r="H469" s="132"/>
      <c r="I469" s="132"/>
    </row>
    <row r="470" spans="3:9" ht="20.100000000000001" customHeight="1" x14ac:dyDescent="0.2">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C518" s="91">
        <v>5</v>
      </c>
      <c r="H518" s="132"/>
      <c r="I518" s="132"/>
    </row>
    <row r="519" spans="3:9" ht="20.100000000000001" customHeight="1" x14ac:dyDescent="0.2">
      <c r="H519" s="132"/>
      <c r="I519" s="132"/>
    </row>
    <row r="520" spans="3:9" ht="20.100000000000001" customHeight="1" x14ac:dyDescent="0.2">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C568" s="91">
        <v>5</v>
      </c>
    </row>
    <row r="618" spans="3:3" ht="20.100000000000001" customHeight="1" x14ac:dyDescent="0.2">
      <c r="C618" s="91">
        <v>5</v>
      </c>
    </row>
    <row r="668" spans="3:3" ht="20.100000000000001" customHeight="1" x14ac:dyDescent="0.2">
      <c r="C668" s="91">
        <v>5</v>
      </c>
    </row>
    <row r="718" spans="3:3" ht="20.100000000000001" customHeight="1" x14ac:dyDescent="0.2">
      <c r="C718" s="91">
        <v>5</v>
      </c>
    </row>
    <row r="768" spans="3:3" ht="20.100000000000001" customHeight="1" x14ac:dyDescent="0.2">
      <c r="C768" s="91">
        <v>5</v>
      </c>
    </row>
    <row r="818" spans="3:3" ht="20.100000000000001" customHeight="1" x14ac:dyDescent="0.2">
      <c r="C818" s="91">
        <v>5</v>
      </c>
    </row>
    <row r="868" spans="3:3" ht="20.100000000000001" customHeight="1" x14ac:dyDescent="0.2">
      <c r="C868" s="91">
        <v>5</v>
      </c>
    </row>
    <row r="918" spans="3:3" ht="20.100000000000001" customHeight="1" x14ac:dyDescent="0.2">
      <c r="C918" s="91">
        <v>5</v>
      </c>
    </row>
    <row r="968" spans="3:3" ht="20.100000000000001" customHeight="1" x14ac:dyDescent="0.2">
      <c r="C968" s="91">
        <v>5</v>
      </c>
    </row>
    <row r="1018" spans="3:3" ht="20.100000000000001" customHeight="1" x14ac:dyDescent="0.2">
      <c r="C1018" s="91">
        <v>5</v>
      </c>
    </row>
    <row r="1068" spans="3:3" ht="20.100000000000001" customHeight="1" x14ac:dyDescent="0.2">
      <c r="C1068" s="91">
        <v>5</v>
      </c>
    </row>
    <row r="1069" spans="3:3" ht="20.100000000000001" customHeight="1" x14ac:dyDescent="0.2">
      <c r="C1069" s="91">
        <f>Datos!B49</f>
        <v>0</v>
      </c>
    </row>
    <row r="1118" spans="3:3" ht="20.100000000000001" customHeight="1" x14ac:dyDescent="0.2">
      <c r="C1118" s="91">
        <v>5</v>
      </c>
    </row>
    <row r="1119" spans="3:3" ht="20.100000000000001" customHeight="1" x14ac:dyDescent="0.2">
      <c r="C1119" s="91">
        <f>Datos!B50</f>
        <v>0</v>
      </c>
    </row>
    <row r="1168" spans="3:3" ht="20.100000000000001" customHeight="1" x14ac:dyDescent="0.2">
      <c r="C1168" s="91">
        <v>5</v>
      </c>
    </row>
    <row r="1169" spans="3:3" ht="20.100000000000001" customHeight="1" x14ac:dyDescent="0.2">
      <c r="C1169" s="91">
        <f>Datos!B51</f>
        <v>0</v>
      </c>
    </row>
    <row r="1218" spans="3:3" ht="20.100000000000001" customHeight="1" x14ac:dyDescent="0.2">
      <c r="C1218" s="91">
        <v>5</v>
      </c>
    </row>
    <row r="1219" spans="3:3" ht="20.100000000000001" customHeight="1" x14ac:dyDescent="0.2">
      <c r="C1219" s="91">
        <f>Datos!B52</f>
        <v>0</v>
      </c>
    </row>
    <row r="1269" spans="3:3" ht="20.100000000000001" customHeight="1" x14ac:dyDescent="0.2">
      <c r="C1269" s="91">
        <f>Datos!B53</f>
        <v>0</v>
      </c>
    </row>
    <row r="1318" spans="3:3" ht="20.100000000000001" customHeight="1" x14ac:dyDescent="0.2">
      <c r="C1318" s="91">
        <v>7</v>
      </c>
    </row>
    <row r="1319" spans="3:3" ht="20.100000000000001" customHeight="1" x14ac:dyDescent="0.2">
      <c r="C1319" s="91">
        <f>Datos!B55</f>
        <v>0</v>
      </c>
    </row>
    <row r="1369" spans="3:3" ht="20.100000000000001" customHeight="1" x14ac:dyDescent="0.2">
      <c r="C1369" s="91">
        <f>Datos!B56</f>
        <v>0</v>
      </c>
    </row>
    <row r="1418" spans="3:3" ht="20.100000000000001" customHeight="1" x14ac:dyDescent="0.2">
      <c r="C1418" s="91">
        <v>8</v>
      </c>
    </row>
    <row r="1419" spans="3:3" ht="20.100000000000001" customHeight="1" x14ac:dyDescent="0.2">
      <c r="C1419" s="91">
        <f>Datos!B58</f>
        <v>0</v>
      </c>
    </row>
    <row r="1468" spans="3:3" ht="20.100000000000001" customHeight="1" x14ac:dyDescent="0.2">
      <c r="C1468" s="91">
        <v>8</v>
      </c>
    </row>
    <row r="1469" spans="3:3" ht="20.100000000000001" customHeight="1" x14ac:dyDescent="0.2">
      <c r="C1469" s="91">
        <f>Datos!B59</f>
        <v>0</v>
      </c>
    </row>
    <row r="1518" spans="3:3" ht="20.100000000000001" customHeight="1" x14ac:dyDescent="0.2">
      <c r="C1518" s="91">
        <v>8</v>
      </c>
    </row>
    <row r="1519" spans="3:3" ht="20.100000000000001" customHeight="1" x14ac:dyDescent="0.2">
      <c r="C1519" s="91">
        <f>Datos!B60</f>
        <v>0</v>
      </c>
    </row>
    <row r="1568" spans="3:3" ht="20.100000000000001" customHeight="1" x14ac:dyDescent="0.2">
      <c r="C1568" s="91">
        <v>8</v>
      </c>
    </row>
    <row r="1569" spans="3:3" ht="20.100000000000001" customHeight="1" x14ac:dyDescent="0.2">
      <c r="C1569" s="91">
        <f>Datos!B61</f>
        <v>0</v>
      </c>
    </row>
    <row r="1618" spans="3:3" ht="20.100000000000001" customHeight="1" x14ac:dyDescent="0.2">
      <c r="C1618" s="91">
        <v>8</v>
      </c>
    </row>
    <row r="1619" spans="3:3" ht="20.100000000000001" customHeight="1" x14ac:dyDescent="0.2">
      <c r="C1619" s="91">
        <f>Datos!B62</f>
        <v>0</v>
      </c>
    </row>
    <row r="1669" spans="3:3" ht="20.100000000000001" customHeight="1" x14ac:dyDescent="0.2">
      <c r="C1669" s="91">
        <f>Datos!B63</f>
        <v>0</v>
      </c>
    </row>
    <row r="1719" spans="3:3" ht="20.100000000000001" customHeight="1" x14ac:dyDescent="0.2">
      <c r="C1719" s="91">
        <f>Datos!B64</f>
        <v>0</v>
      </c>
    </row>
    <row r="1769" spans="3:3" ht="20.100000000000001" customHeight="1" x14ac:dyDescent="0.2">
      <c r="C1769" s="91">
        <f>Datos!B65</f>
        <v>0</v>
      </c>
    </row>
    <row r="1818" spans="3:3" ht="20.100000000000001" customHeight="1" x14ac:dyDescent="0.2">
      <c r="C1818" s="91">
        <v>12</v>
      </c>
    </row>
    <row r="1819" spans="3:3" ht="20.100000000000001" customHeight="1" x14ac:dyDescent="0.2">
      <c r="C1819" s="91">
        <f>Datos!B67</f>
        <v>0</v>
      </c>
    </row>
    <row r="1868" spans="3:3" ht="20.100000000000001" customHeight="1" x14ac:dyDescent="0.2">
      <c r="C1868" s="91">
        <v>12</v>
      </c>
    </row>
    <row r="1869" spans="3:3" ht="20.100000000000001" customHeight="1" x14ac:dyDescent="0.2">
      <c r="C1869" s="91">
        <f>Datos!B68</f>
        <v>0</v>
      </c>
    </row>
    <row r="1918" spans="3:3" ht="20.100000000000001" customHeight="1" x14ac:dyDescent="0.2">
      <c r="C1918" s="91">
        <v>12</v>
      </c>
    </row>
    <row r="1919" spans="3:3" ht="20.100000000000001" customHeight="1" x14ac:dyDescent="0.2">
      <c r="C1919" s="91">
        <f>Datos!B69</f>
        <v>0</v>
      </c>
    </row>
    <row r="1968" spans="3:3" ht="20.100000000000001" customHeight="1" x14ac:dyDescent="0.2">
      <c r="C1968" s="91">
        <v>12</v>
      </c>
    </row>
    <row r="1969" spans="3:3" ht="20.100000000000001" customHeight="1" x14ac:dyDescent="0.2">
      <c r="C1969" s="91">
        <f>Datos!B70</f>
        <v>0</v>
      </c>
    </row>
    <row r="2018" spans="3:3" ht="20.100000000000001" customHeight="1" x14ac:dyDescent="0.2">
      <c r="C2018" s="91">
        <v>12</v>
      </c>
    </row>
    <row r="2019" spans="3:3" ht="20.100000000000001" customHeight="1" x14ac:dyDescent="0.2">
      <c r="C2019" s="91">
        <f>Datos!B71</f>
        <v>0</v>
      </c>
    </row>
    <row r="2068" spans="3:3" ht="20.100000000000001" customHeight="1" x14ac:dyDescent="0.2">
      <c r="C2068" s="91">
        <v>13</v>
      </c>
    </row>
    <row r="2069" spans="3:3" ht="20.100000000000001" customHeight="1" x14ac:dyDescent="0.2">
      <c r="C2069" s="91">
        <f>Datos!B73</f>
        <v>0</v>
      </c>
    </row>
    <row r="2118" spans="3:3" ht="20.100000000000001" customHeight="1" x14ac:dyDescent="0.2">
      <c r="C2118" s="91">
        <v>13</v>
      </c>
    </row>
    <row r="2119" spans="3:3" ht="20.100000000000001" customHeight="1" x14ac:dyDescent="0.2">
      <c r="C2119"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4">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3">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CALLE LA PLATA (R.P. N°246) DESDE R.N. N°20 HASTA CALLE DIVISORIA SUR</v>
      </c>
      <c r="C4" s="288"/>
      <c r="D4" s="288"/>
      <c r="E4" s="288"/>
      <c r="F4" s="289" t="s">
        <v>38</v>
      </c>
      <c r="G4" s="291">
        <f>Fecha_Base</f>
        <v>0</v>
      </c>
    </row>
    <row r="5" spans="1:7" ht="24" customHeight="1" x14ac:dyDescent="0.2">
      <c r="A5" s="292" t="s">
        <v>601</v>
      </c>
      <c r="B5" s="293" t="str">
        <f>Ubicación</f>
        <v>Departamento de Caucete</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v>
      </c>
    </row>
    <row r="8" spans="1:7" ht="24" customHeight="1" x14ac:dyDescent="0.2">
      <c r="A8" s="292"/>
      <c r="B8" s="293"/>
      <c r="C8" s="299"/>
      <c r="D8" s="294"/>
      <c r="E8" s="295"/>
      <c r="F8" s="296"/>
      <c r="G8" s="297"/>
    </row>
    <row r="9" spans="1:7" ht="24" customHeight="1" x14ac:dyDescent="0.2">
      <c r="A9" s="360" t="s">
        <v>507</v>
      </c>
      <c r="B9" s="361"/>
      <c r="C9" s="362" t="s">
        <v>0</v>
      </c>
      <c r="D9" s="362" t="s">
        <v>27</v>
      </c>
      <c r="E9" s="356" t="s">
        <v>28</v>
      </c>
      <c r="F9" s="358" t="s">
        <v>29</v>
      </c>
      <c r="G9" s="358" t="s">
        <v>30</v>
      </c>
    </row>
    <row r="10" spans="1:7" s="217" customFormat="1" ht="24" customHeight="1" x14ac:dyDescent="0.2">
      <c r="A10" s="302" t="s">
        <v>508</v>
      </c>
      <c r="B10" s="302" t="s">
        <v>509</v>
      </c>
      <c r="C10" s="363"/>
      <c r="D10" s="363"/>
      <c r="E10" s="357"/>
      <c r="F10" s="359"/>
      <c r="G10" s="359"/>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Proyecto Ejecutivo y 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ENERGETICOS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CALLE LA PLATA (R.P. N°246) DESDE R.N. N°20 HASTA CALLE DIVISORIA SUR</v>
      </c>
      <c r="C54" s="288"/>
      <c r="D54" s="288"/>
      <c r="E54" s="288"/>
      <c r="F54" s="289" t="s">
        <v>38</v>
      </c>
      <c r="G54" s="291">
        <f>Fecha_Base</f>
        <v>0</v>
      </c>
    </row>
    <row r="55" spans="1:7" ht="24" customHeight="1" x14ac:dyDescent="0.2">
      <c r="A55" s="292" t="s">
        <v>601</v>
      </c>
      <c r="B55" s="293" t="str">
        <f>Ubicación</f>
        <v>Departamento de Caucete</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60" t="s">
        <v>507</v>
      </c>
      <c r="B59" s="361"/>
      <c r="C59" s="362" t="s">
        <v>0</v>
      </c>
      <c r="D59" s="362" t="s">
        <v>27</v>
      </c>
      <c r="E59" s="356" t="s">
        <v>28</v>
      </c>
      <c r="F59" s="358" t="s">
        <v>29</v>
      </c>
      <c r="G59" s="358" t="s">
        <v>30</v>
      </c>
    </row>
    <row r="60" spans="1:7" s="217" customFormat="1" ht="24" customHeight="1" x14ac:dyDescent="0.2">
      <c r="A60" s="302" t="s">
        <v>508</v>
      </c>
      <c r="B60" s="302" t="s">
        <v>509</v>
      </c>
      <c r="C60" s="363"/>
      <c r="D60" s="363"/>
      <c r="E60" s="357"/>
      <c r="F60" s="359"/>
      <c r="G60" s="359"/>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ENERGETICOS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CALLE LA PLATA (R.P. N°246) DESDE R.N. N°20 HASTA CALLE DIVISORIA SUR</v>
      </c>
      <c r="C104" s="288"/>
      <c r="D104" s="288"/>
      <c r="E104" s="288"/>
      <c r="F104" s="289" t="s">
        <v>38</v>
      </c>
      <c r="G104" s="291">
        <f>Fecha_Base</f>
        <v>0</v>
      </c>
    </row>
    <row r="105" spans="1:7" ht="24" customHeight="1" x14ac:dyDescent="0.2">
      <c r="A105" s="292" t="s">
        <v>601</v>
      </c>
      <c r="B105" s="293" t="str">
        <f>Ubicación</f>
        <v>Departamento de Caucete</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60" t="s">
        <v>507</v>
      </c>
      <c r="B109" s="361"/>
      <c r="C109" s="362" t="s">
        <v>0</v>
      </c>
      <c r="D109" s="362" t="s">
        <v>27</v>
      </c>
      <c r="E109" s="356" t="s">
        <v>28</v>
      </c>
      <c r="F109" s="358" t="s">
        <v>29</v>
      </c>
      <c r="G109" s="358" t="s">
        <v>30</v>
      </c>
    </row>
    <row r="110" spans="1:7" s="217" customFormat="1" ht="24" customHeight="1" x14ac:dyDescent="0.2">
      <c r="A110" s="302" t="s">
        <v>508</v>
      </c>
      <c r="B110" s="302" t="s">
        <v>509</v>
      </c>
      <c r="C110" s="363"/>
      <c r="D110" s="363"/>
      <c r="E110" s="357"/>
      <c r="F110" s="359"/>
      <c r="G110" s="359"/>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ENERGETICOS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CALLE LA PLATA (R.P. N°246) DESDE R.N. N°20 HASTA CALLE DIVISORIA SUR</v>
      </c>
      <c r="C152" s="288"/>
      <c r="D152" s="288"/>
      <c r="E152" s="288"/>
      <c r="F152" s="289" t="s">
        <v>38</v>
      </c>
      <c r="G152" s="291">
        <f>Fecha_Base</f>
        <v>0</v>
      </c>
    </row>
    <row r="153" spans="1:7" ht="24" customHeight="1" x14ac:dyDescent="0.2">
      <c r="A153" s="292" t="s">
        <v>601</v>
      </c>
      <c r="B153" s="293" t="str">
        <f>Ubicación</f>
        <v>Departamento de Caucete</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Base completa para columna simple especial</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60" t="s">
        <v>507</v>
      </c>
      <c r="B157" s="361"/>
      <c r="C157" s="362" t="s">
        <v>0</v>
      </c>
      <c r="D157" s="362" t="s">
        <v>27</v>
      </c>
      <c r="E157" s="356" t="s">
        <v>28</v>
      </c>
      <c r="F157" s="358" t="s">
        <v>29</v>
      </c>
      <c r="G157" s="358" t="s">
        <v>30</v>
      </c>
    </row>
    <row r="158" spans="1:7" s="217" customFormat="1" ht="24" customHeight="1" x14ac:dyDescent="0.2">
      <c r="A158" s="302" t="s">
        <v>508</v>
      </c>
      <c r="B158" s="302" t="s">
        <v>509</v>
      </c>
      <c r="C158" s="363"/>
      <c r="D158" s="363"/>
      <c r="E158" s="357"/>
      <c r="F158" s="359"/>
      <c r="G158" s="359"/>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Base completa para columna simple especial</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ENERGETICOS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CALLE LA PLATA (R.P. N°246) DESDE R.N. N°20 HASTA CALLE DIVISORIA SUR</v>
      </c>
      <c r="C202" s="288"/>
      <c r="D202" s="288"/>
      <c r="E202" s="288"/>
      <c r="F202" s="289" t="s">
        <v>38</v>
      </c>
      <c r="G202" s="291">
        <f>Fecha_Base</f>
        <v>0</v>
      </c>
    </row>
    <row r="203" spans="1:7" ht="24" customHeight="1" x14ac:dyDescent="0.2">
      <c r="A203" s="292" t="s">
        <v>601</v>
      </c>
      <c r="B203" s="293" t="str">
        <f>Ubicación</f>
        <v>Departamento de Caucete</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Luminaria LED de potencia según pliego</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60" t="s">
        <v>507</v>
      </c>
      <c r="B207" s="361"/>
      <c r="C207" s="362" t="s">
        <v>0</v>
      </c>
      <c r="D207" s="362" t="s">
        <v>27</v>
      </c>
      <c r="E207" s="356" t="s">
        <v>28</v>
      </c>
      <c r="F207" s="358" t="s">
        <v>29</v>
      </c>
      <c r="G207" s="358" t="s">
        <v>30</v>
      </c>
    </row>
    <row r="208" spans="1:7" s="217" customFormat="1" ht="24" customHeight="1" x14ac:dyDescent="0.2">
      <c r="A208" s="302" t="s">
        <v>508</v>
      </c>
      <c r="B208" s="302" t="s">
        <v>509</v>
      </c>
      <c r="C208" s="363"/>
      <c r="D208" s="363"/>
      <c r="E208" s="357"/>
      <c r="F208" s="359"/>
      <c r="G208" s="359"/>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Luminaria LED de potencia según pliego</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ENERGETICOS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CALLE LA PLATA (R.P. N°246) DESDE R.N. N°20 HASTA CALLE DIVISORIA SUR</v>
      </c>
      <c r="C252" s="288"/>
      <c r="D252" s="288"/>
      <c r="E252" s="288"/>
      <c r="F252" s="289" t="s">
        <v>38</v>
      </c>
      <c r="G252" s="291">
        <f>Fecha_Base</f>
        <v>0</v>
      </c>
    </row>
    <row r="253" spans="1:7" ht="24" customHeight="1" x14ac:dyDescent="0.2">
      <c r="A253" s="292" t="s">
        <v>601</v>
      </c>
      <c r="B253" s="293" t="str">
        <f>Ubicación</f>
        <v>Departamento de Caucete</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 xml:space="preserve">Columnas metálicas con brazo </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60" t="s">
        <v>507</v>
      </c>
      <c r="B257" s="361"/>
      <c r="C257" s="362" t="s">
        <v>0</v>
      </c>
      <c r="D257" s="362" t="s">
        <v>27</v>
      </c>
      <c r="E257" s="356" t="s">
        <v>28</v>
      </c>
      <c r="F257" s="358" t="s">
        <v>29</v>
      </c>
      <c r="G257" s="358" t="s">
        <v>30</v>
      </c>
    </row>
    <row r="258" spans="1:7" s="217" customFormat="1" ht="24" customHeight="1" x14ac:dyDescent="0.2">
      <c r="A258" s="302" t="s">
        <v>508</v>
      </c>
      <c r="B258" s="302" t="s">
        <v>509</v>
      </c>
      <c r="C258" s="363"/>
      <c r="D258" s="363"/>
      <c r="E258" s="357"/>
      <c r="F258" s="359"/>
      <c r="G258" s="359"/>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 xml:space="preserve">Columnas metálicas con brazo </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ENERGETICOS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CALLE LA PLATA (R.P. N°246) DESDE R.N. N°20 HASTA CALLE DIVISORIA SUR</v>
      </c>
      <c r="C302" s="288"/>
      <c r="D302" s="288"/>
      <c r="E302" s="288"/>
      <c r="F302" s="289" t="s">
        <v>38</v>
      </c>
      <c r="G302" s="291">
        <f>Fecha_Base</f>
        <v>0</v>
      </c>
    </row>
    <row r="303" spans="1:7" ht="24" customHeight="1" x14ac:dyDescent="0.2">
      <c r="A303" s="292" t="s">
        <v>601</v>
      </c>
      <c r="B303" s="293" t="str">
        <f>Ubicación</f>
        <v>Departamento de Caucete</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Columnas metálicas con brazo especial</v>
      </c>
      <c r="D305" s="294"/>
      <c r="E305" s="295"/>
      <c r="F305" s="289" t="s">
        <v>26</v>
      </c>
      <c r="G305" s="301" t="str">
        <f>IFERROR(VLOOKUP(B305,Tabla_CyP,4,FALSE),"")</f>
        <v>Un</v>
      </c>
    </row>
    <row r="306" spans="1:7" ht="24" customHeight="1" x14ac:dyDescent="0.2">
      <c r="A306" s="292"/>
      <c r="B306" s="293"/>
      <c r="C306" s="299"/>
      <c r="D306" s="294"/>
      <c r="E306" s="295"/>
      <c r="F306" s="296"/>
      <c r="G306" s="297"/>
    </row>
    <row r="307" spans="1:7" ht="24" customHeight="1" x14ac:dyDescent="0.2">
      <c r="A307" s="360" t="s">
        <v>507</v>
      </c>
      <c r="B307" s="361"/>
      <c r="C307" s="362" t="s">
        <v>0</v>
      </c>
      <c r="D307" s="362" t="s">
        <v>27</v>
      </c>
      <c r="E307" s="356" t="s">
        <v>28</v>
      </c>
      <c r="F307" s="358" t="s">
        <v>29</v>
      </c>
      <c r="G307" s="358" t="s">
        <v>30</v>
      </c>
    </row>
    <row r="308" spans="1:7" s="217" customFormat="1" ht="24" customHeight="1" x14ac:dyDescent="0.2">
      <c r="A308" s="302" t="s">
        <v>508</v>
      </c>
      <c r="B308" s="302" t="s">
        <v>509</v>
      </c>
      <c r="C308" s="363"/>
      <c r="D308" s="363"/>
      <c r="E308" s="357"/>
      <c r="F308" s="359"/>
      <c r="G308" s="359"/>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
      <c r="A312" s="211" t="str">
        <f t="shared" si="100"/>
        <v/>
      </c>
      <c r="B312" s="209" t="str">
        <f t="shared" si="103"/>
        <v/>
      </c>
      <c r="C312" s="340"/>
      <c r="D312" s="211" t="str">
        <f t="shared" si="101"/>
        <v/>
      </c>
      <c r="E312" s="343"/>
      <c r="F312" s="213">
        <f t="shared" si="102"/>
        <v>0</v>
      </c>
      <c r="G312" s="267">
        <f t="shared" si="104"/>
        <v>0</v>
      </c>
    </row>
    <row r="313" spans="1:7" ht="24" customHeight="1" x14ac:dyDescent="0.2">
      <c r="A313" s="211" t="str">
        <f t="shared" si="100"/>
        <v/>
      </c>
      <c r="B313" s="209" t="str">
        <f t="shared" si="103"/>
        <v/>
      </c>
      <c r="C313" s="340"/>
      <c r="D313" s="211" t="str">
        <f t="shared" si="101"/>
        <v/>
      </c>
      <c r="E313" s="343"/>
      <c r="F313" s="213">
        <f t="shared" si="102"/>
        <v>0</v>
      </c>
      <c r="G313" s="267">
        <f t="shared" si="104"/>
        <v>0</v>
      </c>
    </row>
    <row r="314" spans="1:7" ht="24" customHeight="1" x14ac:dyDescent="0.2">
      <c r="A314" s="211" t="str">
        <f t="shared" si="100"/>
        <v/>
      </c>
      <c r="B314" s="209" t="str">
        <f t="shared" si="103"/>
        <v/>
      </c>
      <c r="C314" s="340"/>
      <c r="D314" s="211" t="str">
        <f t="shared" si="101"/>
        <v/>
      </c>
      <c r="E314" s="343"/>
      <c r="F314" s="213">
        <f t="shared" si="102"/>
        <v>0</v>
      </c>
      <c r="G314" s="267">
        <f t="shared" si="104"/>
        <v>0</v>
      </c>
    </row>
    <row r="315" spans="1:7" ht="24" customHeight="1" x14ac:dyDescent="0.2">
      <c r="A315" s="211" t="str">
        <f t="shared" si="100"/>
        <v/>
      </c>
      <c r="B315" s="209" t="str">
        <f t="shared" si="103"/>
        <v/>
      </c>
      <c r="C315" s="340"/>
      <c r="D315" s="211" t="str">
        <f t="shared" si="101"/>
        <v/>
      </c>
      <c r="E315" s="343"/>
      <c r="F315" s="213">
        <f t="shared" si="102"/>
        <v>0</v>
      </c>
      <c r="G315" s="267">
        <f t="shared" si="104"/>
        <v>0</v>
      </c>
    </row>
    <row r="316" spans="1:7" ht="24" customHeight="1" x14ac:dyDescent="0.2">
      <c r="A316" s="211" t="str">
        <f t="shared" si="100"/>
        <v/>
      </c>
      <c r="B316" s="209" t="str">
        <f t="shared" si="103"/>
        <v/>
      </c>
      <c r="C316" s="340"/>
      <c r="D316" s="211" t="str">
        <f t="shared" si="101"/>
        <v/>
      </c>
      <c r="E316" s="343"/>
      <c r="F316" s="213">
        <f t="shared" si="102"/>
        <v>0</v>
      </c>
      <c r="G316" s="267">
        <f t="shared" si="104"/>
        <v>0</v>
      </c>
    </row>
    <row r="317" spans="1:7" ht="24" customHeight="1" x14ac:dyDescent="0.2">
      <c r="A317" s="211" t="str">
        <f t="shared" si="100"/>
        <v/>
      </c>
      <c r="B317" s="209" t="str">
        <f t="shared" si="103"/>
        <v/>
      </c>
      <c r="C317" s="340"/>
      <c r="D317" s="211" t="str">
        <f t="shared" si="101"/>
        <v/>
      </c>
      <c r="E317" s="343"/>
      <c r="F317" s="213">
        <f t="shared" si="102"/>
        <v>0</v>
      </c>
      <c r="G317" s="267">
        <f t="shared" si="104"/>
        <v>0</v>
      </c>
    </row>
    <row r="318" spans="1:7" ht="24" customHeight="1" x14ac:dyDescent="0.2">
      <c r="A318" s="211" t="str">
        <f t="shared" si="100"/>
        <v/>
      </c>
      <c r="B318" s="209" t="str">
        <f t="shared" si="103"/>
        <v/>
      </c>
      <c r="C318" s="340"/>
      <c r="D318" s="211" t="str">
        <f t="shared" si="101"/>
        <v/>
      </c>
      <c r="E318" s="343"/>
      <c r="F318" s="213">
        <f t="shared" si="102"/>
        <v>0</v>
      </c>
      <c r="G318" s="267">
        <f t="shared" si="104"/>
        <v>0</v>
      </c>
    </row>
    <row r="319" spans="1:7" ht="24" customHeight="1" x14ac:dyDescent="0.2">
      <c r="A319" s="211" t="str">
        <f t="shared" si="100"/>
        <v/>
      </c>
      <c r="B319" s="209" t="str">
        <f t="shared" si="103"/>
        <v/>
      </c>
      <c r="C319" s="340"/>
      <c r="D319" s="211" t="str">
        <f t="shared" si="101"/>
        <v/>
      </c>
      <c r="E319" s="343"/>
      <c r="F319" s="213">
        <f t="shared" si="102"/>
        <v>0</v>
      </c>
      <c r="G319" s="267">
        <f t="shared" si="104"/>
        <v>0</v>
      </c>
    </row>
    <row r="320" spans="1:7" ht="24" customHeight="1" x14ac:dyDescent="0.2">
      <c r="A320" s="211" t="str">
        <f t="shared" si="100"/>
        <v/>
      </c>
      <c r="B320" s="209" t="str">
        <f t="shared" si="103"/>
        <v/>
      </c>
      <c r="C320" s="340"/>
      <c r="D320" s="211" t="str">
        <f t="shared" si="101"/>
        <v/>
      </c>
      <c r="E320" s="343"/>
      <c r="F320" s="213">
        <f t="shared" si="102"/>
        <v>0</v>
      </c>
      <c r="G320" s="267">
        <f t="shared" si="104"/>
        <v>0</v>
      </c>
    </row>
    <row r="321" spans="1:7" ht="24" customHeight="1" x14ac:dyDescent="0.2">
      <c r="A321" s="211" t="str">
        <f t="shared" si="100"/>
        <v/>
      </c>
      <c r="B321" s="209" t="str">
        <f t="shared" si="103"/>
        <v/>
      </c>
      <c r="C321" s="340"/>
      <c r="D321" s="211" t="str">
        <f t="shared" si="101"/>
        <v/>
      </c>
      <c r="E321" s="343"/>
      <c r="F321" s="213">
        <f t="shared" si="102"/>
        <v>0</v>
      </c>
      <c r="G321" s="267">
        <f t="shared" si="104"/>
        <v>0</v>
      </c>
    </row>
    <row r="322" spans="1:7" ht="24" customHeight="1" x14ac:dyDescent="0.2">
      <c r="A322" s="211" t="str">
        <f t="shared" si="100"/>
        <v/>
      </c>
      <c r="B322" s="209" t="str">
        <f t="shared" si="103"/>
        <v/>
      </c>
      <c r="C322" s="340"/>
      <c r="D322" s="211" t="str">
        <f t="shared" si="101"/>
        <v/>
      </c>
      <c r="E322" s="343"/>
      <c r="F322" s="213">
        <f t="shared" si="102"/>
        <v>0</v>
      </c>
      <c r="G322" s="267">
        <f t="shared" si="104"/>
        <v>0</v>
      </c>
    </row>
    <row r="323" spans="1:7" ht="24" customHeight="1" x14ac:dyDescent="0.2">
      <c r="A323" s="211" t="str">
        <f t="shared" si="100"/>
        <v/>
      </c>
      <c r="B323" s="209" t="str">
        <f t="shared" si="103"/>
        <v/>
      </c>
      <c r="C323" s="340"/>
      <c r="D323" s="211" t="str">
        <f t="shared" si="101"/>
        <v/>
      </c>
      <c r="E323" s="343"/>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40"/>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Columnas metálicas con brazo especial</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ENERGETICOS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CALLE LA PLATA (R.P. N°246) DESDE R.N. N°20 HASTA CALLE DIVISORIA SUR</v>
      </c>
      <c r="C352" s="288"/>
      <c r="D352" s="288"/>
      <c r="E352" s="288"/>
      <c r="F352" s="289" t="s">
        <v>38</v>
      </c>
      <c r="G352" s="291">
        <f>Fecha_Base</f>
        <v>0</v>
      </c>
    </row>
    <row r="353" spans="1:7" ht="24" customHeight="1" x14ac:dyDescent="0.2">
      <c r="A353" s="292" t="s">
        <v>601</v>
      </c>
      <c r="B353" s="293" t="str">
        <f>Ubicación</f>
        <v>Departamento de Caucete</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Columnas metálicas doble con brazo</v>
      </c>
      <c r="D355" s="294"/>
      <c r="E355" s="295"/>
      <c r="F355" s="289" t="s">
        <v>26</v>
      </c>
      <c r="G355" s="301" t="str">
        <f>IFERROR(VLOOKUP(B355,Tabla_CyP,4,FALSE),"")</f>
        <v>Un</v>
      </c>
    </row>
    <row r="356" spans="1:7" ht="24" customHeight="1" x14ac:dyDescent="0.2">
      <c r="A356" s="292"/>
      <c r="B356" s="293"/>
      <c r="C356" s="299"/>
      <c r="D356" s="294"/>
      <c r="E356" s="295"/>
      <c r="F356" s="296"/>
      <c r="G356" s="297"/>
    </row>
    <row r="357" spans="1:7" ht="24" customHeight="1" x14ac:dyDescent="0.2">
      <c r="A357" s="360" t="s">
        <v>507</v>
      </c>
      <c r="B357" s="361"/>
      <c r="C357" s="362" t="s">
        <v>0</v>
      </c>
      <c r="D357" s="362" t="s">
        <v>27</v>
      </c>
      <c r="E357" s="356" t="s">
        <v>28</v>
      </c>
      <c r="F357" s="358" t="s">
        <v>29</v>
      </c>
      <c r="G357" s="358" t="s">
        <v>30</v>
      </c>
    </row>
    <row r="358" spans="1:7" s="217" customFormat="1" ht="24" customHeight="1" x14ac:dyDescent="0.2">
      <c r="A358" s="302" t="s">
        <v>508</v>
      </c>
      <c r="B358" s="302" t="s">
        <v>509</v>
      </c>
      <c r="C358" s="363"/>
      <c r="D358" s="363"/>
      <c r="E358" s="357"/>
      <c r="F358" s="359"/>
      <c r="G358" s="359"/>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Columnas metálicas doble con brazo</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ENERGETICOS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CALLE LA PLATA (R.P. N°246) DESDE R.N. N°20 HASTA CALLE DIVISORIA SUR</v>
      </c>
      <c r="C402" s="288"/>
      <c r="D402" s="288"/>
      <c r="E402" s="288"/>
      <c r="F402" s="289" t="s">
        <v>38</v>
      </c>
      <c r="G402" s="291">
        <f>Fecha_Base</f>
        <v>0</v>
      </c>
    </row>
    <row r="403" spans="1:7" ht="24" customHeight="1" x14ac:dyDescent="0.2">
      <c r="A403" s="292" t="s">
        <v>601</v>
      </c>
      <c r="B403" s="293" t="str">
        <f>Ubicación</f>
        <v>Departamento de Caucete</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Columnas metálicas doble con brazo especial</v>
      </c>
      <c r="D405" s="294"/>
      <c r="E405" s="295"/>
      <c r="F405" s="289" t="s">
        <v>26</v>
      </c>
      <c r="G405" s="301" t="str">
        <f>IFERROR(VLOOKUP(B405,Tabla_CyP,4,FALSE),"")</f>
        <v>Un</v>
      </c>
    </row>
    <row r="406" spans="1:7" ht="24" customHeight="1" x14ac:dyDescent="0.2">
      <c r="A406" s="292"/>
      <c r="B406" s="293"/>
      <c r="C406" s="299"/>
      <c r="D406" s="294"/>
      <c r="E406" s="295"/>
      <c r="F406" s="296"/>
      <c r="G406" s="297"/>
    </row>
    <row r="407" spans="1:7" ht="24" customHeight="1" x14ac:dyDescent="0.2">
      <c r="A407" s="360" t="s">
        <v>507</v>
      </c>
      <c r="B407" s="361"/>
      <c r="C407" s="362" t="s">
        <v>0</v>
      </c>
      <c r="D407" s="362" t="s">
        <v>27</v>
      </c>
      <c r="E407" s="356" t="s">
        <v>28</v>
      </c>
      <c r="F407" s="358" t="s">
        <v>29</v>
      </c>
      <c r="G407" s="358" t="s">
        <v>30</v>
      </c>
    </row>
    <row r="408" spans="1:7" s="217" customFormat="1" ht="24" customHeight="1" x14ac:dyDescent="0.2">
      <c r="A408" s="302" t="s">
        <v>508</v>
      </c>
      <c r="B408" s="302" t="s">
        <v>509</v>
      </c>
      <c r="C408" s="363"/>
      <c r="D408" s="363"/>
      <c r="E408" s="357"/>
      <c r="F408" s="359"/>
      <c r="G408" s="359"/>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Columnas metálicas doble con brazo especial</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ENERGETICOS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CALLE LA PLATA (R.P. N°246) DESDE R.N. N°20 HASTA CALLE DIVISORIA SUR</v>
      </c>
      <c r="C451" s="288"/>
      <c r="D451" s="288"/>
      <c r="E451" s="288"/>
      <c r="F451" s="289" t="s">
        <v>38</v>
      </c>
      <c r="G451" s="291">
        <f>Fecha_Base</f>
        <v>0</v>
      </c>
    </row>
    <row r="452" spans="1:7" ht="24" customHeight="1" x14ac:dyDescent="0.2">
      <c r="A452" s="292" t="s">
        <v>601</v>
      </c>
      <c r="B452" s="293" t="str">
        <f>Ubicación</f>
        <v>Departamento de Caucete</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Conductor preensamblado de aluminio</v>
      </c>
      <c r="D454" s="294"/>
      <c r="E454" s="295"/>
      <c r="F454" s="289" t="s">
        <v>26</v>
      </c>
      <c r="G454" s="301" t="str">
        <f>IFERROR(VLOOKUP(B454,Tabla_CyP,4,FALSE),"")</f>
        <v>m</v>
      </c>
    </row>
    <row r="455" spans="1:7" ht="24" customHeight="1" x14ac:dyDescent="0.2">
      <c r="A455" s="292"/>
      <c r="B455" s="293"/>
      <c r="C455" s="299"/>
      <c r="D455" s="294"/>
      <c r="E455" s="295"/>
      <c r="F455" s="296"/>
      <c r="G455" s="297"/>
    </row>
    <row r="456" spans="1:7" ht="24" customHeight="1" x14ac:dyDescent="0.2">
      <c r="A456" s="360" t="s">
        <v>507</v>
      </c>
      <c r="B456" s="361"/>
      <c r="C456" s="362" t="s">
        <v>0</v>
      </c>
      <c r="D456" s="362" t="s">
        <v>27</v>
      </c>
      <c r="E456" s="356" t="s">
        <v>28</v>
      </c>
      <c r="F456" s="358" t="s">
        <v>29</v>
      </c>
      <c r="G456" s="358" t="s">
        <v>30</v>
      </c>
    </row>
    <row r="457" spans="1:7" s="217" customFormat="1" ht="24" customHeight="1" x14ac:dyDescent="0.2">
      <c r="A457" s="302" t="s">
        <v>508</v>
      </c>
      <c r="B457" s="302" t="s">
        <v>509</v>
      </c>
      <c r="C457" s="363"/>
      <c r="D457" s="363"/>
      <c r="E457" s="357"/>
      <c r="F457" s="359"/>
      <c r="G457" s="359"/>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Conductor preensamblado de aluminio</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ENERGETICOS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CALLE LA PLATA (R.P. N°246) DESDE R.N. N°20 HASTA CALLE DIVISORIA SUR</v>
      </c>
      <c r="C501" s="288"/>
      <c r="D501" s="288"/>
      <c r="E501" s="288"/>
      <c r="F501" s="289" t="s">
        <v>38</v>
      </c>
      <c r="G501" s="291">
        <f>Fecha_Base</f>
        <v>0</v>
      </c>
    </row>
    <row r="502" spans="1:7" ht="24" customHeight="1" x14ac:dyDescent="0.2">
      <c r="A502" s="292" t="s">
        <v>601</v>
      </c>
      <c r="B502" s="293" t="str">
        <f>Ubicación</f>
        <v>Departamento de Caucete</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f>IFERROR(VLOOKUP(COUNTIF($A$1:A504,"ANALISIS DE PRECIOS"),Tabla_NumeroItem,2,FALSE),"")</f>
        <v>11</v>
      </c>
      <c r="C504" s="299" t="str">
        <f>IFERROR(VLOOKUP(B504,Tabla_CyP,2,FALSE),"")</f>
        <v>Puesta a tierra completa</v>
      </c>
      <c r="D504" s="294"/>
      <c r="E504" s="295"/>
      <c r="F504" s="289" t="s">
        <v>26</v>
      </c>
      <c r="G504" s="301" t="str">
        <f>IFERROR(VLOOKUP(B504,Tabla_CyP,4,FALSE),"")</f>
        <v>Cjto</v>
      </c>
    </row>
    <row r="505" spans="1:7" ht="24" customHeight="1" x14ac:dyDescent="0.2">
      <c r="A505" s="292"/>
      <c r="B505" s="293"/>
      <c r="C505" s="299"/>
      <c r="D505" s="294"/>
      <c r="E505" s="295"/>
      <c r="F505" s="296"/>
      <c r="G505" s="297"/>
    </row>
    <row r="506" spans="1:7" ht="24" customHeight="1" x14ac:dyDescent="0.2">
      <c r="A506" s="360" t="s">
        <v>507</v>
      </c>
      <c r="B506" s="361"/>
      <c r="C506" s="362" t="s">
        <v>0</v>
      </c>
      <c r="D506" s="362" t="s">
        <v>27</v>
      </c>
      <c r="E506" s="356" t="s">
        <v>28</v>
      </c>
      <c r="F506" s="358" t="s">
        <v>29</v>
      </c>
      <c r="G506" s="358" t="s">
        <v>30</v>
      </c>
    </row>
    <row r="507" spans="1:7" s="217" customFormat="1" ht="24" customHeight="1" x14ac:dyDescent="0.2">
      <c r="A507" s="302" t="s">
        <v>508</v>
      </c>
      <c r="B507" s="302" t="s">
        <v>509</v>
      </c>
      <c r="C507" s="363"/>
      <c r="D507" s="363"/>
      <c r="E507" s="357"/>
      <c r="F507" s="359"/>
      <c r="G507" s="359"/>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
      <c r="A511" s="211" t="str">
        <f t="shared" si="162"/>
        <v/>
      </c>
      <c r="B511" s="209" t="str">
        <f t="shared" si="165"/>
        <v/>
      </c>
      <c r="C511" s="340"/>
      <c r="D511" s="211" t="str">
        <f t="shared" si="163"/>
        <v/>
      </c>
      <c r="E511" s="343"/>
      <c r="F511" s="213">
        <f t="shared" si="164"/>
        <v>0</v>
      </c>
      <c r="G511" s="267">
        <f t="shared" si="166"/>
        <v>0</v>
      </c>
    </row>
    <row r="512" spans="1:7" ht="24" customHeight="1" x14ac:dyDescent="0.2">
      <c r="A512" s="211" t="str">
        <f t="shared" si="162"/>
        <v/>
      </c>
      <c r="B512" s="209" t="str">
        <f t="shared" si="165"/>
        <v/>
      </c>
      <c r="C512" s="340"/>
      <c r="D512" s="211" t="str">
        <f t="shared" si="163"/>
        <v/>
      </c>
      <c r="E512" s="343"/>
      <c r="F512" s="213">
        <f t="shared" si="164"/>
        <v>0</v>
      </c>
      <c r="G512" s="267">
        <f t="shared" si="166"/>
        <v>0</v>
      </c>
    </row>
    <row r="513" spans="1:7" ht="24" customHeight="1" x14ac:dyDescent="0.2">
      <c r="A513" s="211" t="str">
        <f t="shared" si="162"/>
        <v/>
      </c>
      <c r="B513" s="209" t="str">
        <f t="shared" si="165"/>
        <v/>
      </c>
      <c r="C513" s="340"/>
      <c r="D513" s="211" t="str">
        <f t="shared" si="163"/>
        <v/>
      </c>
      <c r="E513" s="343"/>
      <c r="F513" s="213">
        <f t="shared" si="164"/>
        <v>0</v>
      </c>
      <c r="G513" s="267">
        <f t="shared" si="166"/>
        <v>0</v>
      </c>
    </row>
    <row r="514" spans="1:7" ht="24" customHeight="1" x14ac:dyDescent="0.2">
      <c r="A514" s="211" t="str">
        <f t="shared" si="162"/>
        <v/>
      </c>
      <c r="B514" s="209" t="str">
        <f t="shared" si="165"/>
        <v/>
      </c>
      <c r="C514" s="340"/>
      <c r="D514" s="211" t="str">
        <f t="shared" si="163"/>
        <v/>
      </c>
      <c r="E514" s="343"/>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
      <c r="A525" s="211" t="str">
        <f t="shared" si="167"/>
        <v/>
      </c>
      <c r="B525" s="209">
        <f t="shared" si="168"/>
        <v>0</v>
      </c>
      <c r="C525" s="340"/>
      <c r="D525" s="211" t="str">
        <f t="shared" si="169"/>
        <v/>
      </c>
      <c r="E525" s="343"/>
      <c r="F525" s="215">
        <f t="shared" si="170"/>
        <v>0</v>
      </c>
      <c r="G525" s="267">
        <f>ROUND(E525*F525,2)</f>
        <v>0</v>
      </c>
    </row>
    <row r="526" spans="1:7" ht="24" customHeight="1" x14ac:dyDescent="0.2">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
      <c r="A527" s="211" t="str">
        <f t="shared" si="167"/>
        <v/>
      </c>
      <c r="B527" s="209">
        <f t="shared" si="168"/>
        <v>0</v>
      </c>
      <c r="C527" s="340"/>
      <c r="D527" s="211" t="str">
        <f t="shared" si="169"/>
        <v/>
      </c>
      <c r="E527" s="343"/>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f>B504</f>
        <v>11</v>
      </c>
      <c r="B545" s="318" t="str">
        <f>C504</f>
        <v>Puesta a tierra completa</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G506:G507"/>
    <mergeCell ref="A506:B506"/>
    <mergeCell ref="C506:C507"/>
    <mergeCell ref="D506:D507"/>
    <mergeCell ref="E506:E507"/>
    <mergeCell ref="F506:F507"/>
    <mergeCell ref="A207:B207"/>
    <mergeCell ref="C207:C208"/>
    <mergeCell ref="D207:D208"/>
    <mergeCell ref="E207:E208"/>
    <mergeCell ref="C109:C110"/>
    <mergeCell ref="D109:D110"/>
    <mergeCell ref="E109:E110"/>
    <mergeCell ref="A157:B157"/>
    <mergeCell ref="C157:C158"/>
    <mergeCell ref="D157:D158"/>
    <mergeCell ref="E157:E158"/>
    <mergeCell ref="A9:B9"/>
    <mergeCell ref="C9:C10"/>
    <mergeCell ref="D9:D10"/>
    <mergeCell ref="E9:E10"/>
    <mergeCell ref="F109:F110"/>
    <mergeCell ref="A109:B109"/>
    <mergeCell ref="A59:B59"/>
    <mergeCell ref="C59:C60"/>
    <mergeCell ref="D59:D60"/>
    <mergeCell ref="E59:E60"/>
    <mergeCell ref="F59:F60"/>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257:B257"/>
    <mergeCell ref="C257:C258"/>
    <mergeCell ref="A357:B357"/>
    <mergeCell ref="C357:C358"/>
    <mergeCell ref="D456:D457"/>
    <mergeCell ref="D357:D358"/>
    <mergeCell ref="C307:C308"/>
    <mergeCell ref="D307:D308"/>
    <mergeCell ref="D257:D258"/>
    <mergeCell ref="A307:B307"/>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H35"/>
  <sheetViews>
    <sheetView showZeros="0" view="pageBreakPreview" zoomScaleNormal="100" zoomScaleSheetLayoutView="100" workbookViewId="0">
      <selection activeCell="M16" sqref="M16"/>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15" width="15.7109375" style="9" customWidth="1"/>
    <col min="16" max="16" width="10.7109375" style="10" customWidth="1"/>
    <col min="17" max="17" width="10.7109375" style="9" customWidth="1"/>
    <col min="18" max="37" width="10.7109375" style="101" customWidth="1"/>
    <col min="38" max="86" width="11.42578125" style="101"/>
    <col min="87" max="16384" width="11.42578125" style="9"/>
  </cols>
  <sheetData>
    <row r="1" spans="1:86" s="5" customFormat="1" ht="20.100000000000001" customHeight="1" x14ac:dyDescent="0.2">
      <c r="A1" s="3" t="s">
        <v>11</v>
      </c>
      <c r="B1" s="3"/>
      <c r="C1" s="3" t="str">
        <f>Comitente</f>
        <v>DIRECCIÓN DE RECURSOS ENERGETICOS</v>
      </c>
      <c r="D1" s="4"/>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row>
    <row r="2" spans="1:86" s="6" customFormat="1" ht="20.100000000000001" customHeight="1" x14ac:dyDescent="0.2">
      <c r="A2" s="13" t="s">
        <v>12</v>
      </c>
      <c r="B2" s="13"/>
      <c r="C2" s="13" t="str">
        <f>Obra</f>
        <v>ILUMINACIÓN CALLE LA PLATA (R.P. N°246) DESDE R.N. N°20 HASTA CALLE DIVISORIA SUR</v>
      </c>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row>
    <row r="3" spans="1:86" s="6" customFormat="1" ht="20.100000000000001" customHeight="1" x14ac:dyDescent="0.2">
      <c r="A3" s="13" t="s">
        <v>16</v>
      </c>
      <c r="B3" s="13"/>
      <c r="C3" s="13" t="str">
        <f>Ubicación</f>
        <v>Departamento de Caucete</v>
      </c>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row>
    <row r="4" spans="1:86" s="6" customFormat="1" ht="20.100000000000001" customHeight="1" x14ac:dyDescent="0.2">
      <c r="A4" s="13" t="s">
        <v>15</v>
      </c>
      <c r="B4" s="14"/>
      <c r="C4" s="77">
        <f>Licitación_N°</f>
        <v>0</v>
      </c>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row>
    <row r="5" spans="1:86" s="6" customFormat="1" ht="20.100000000000001" customHeight="1" x14ac:dyDescent="0.2">
      <c r="A5" s="13" t="s">
        <v>17</v>
      </c>
      <c r="B5" s="14"/>
      <c r="C5" s="78">
        <f>Plazo_Obra</f>
        <v>300</v>
      </c>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row>
    <row r="6" spans="1:86" s="6" customFormat="1" ht="20.100000000000001" customHeight="1" x14ac:dyDescent="0.2">
      <c r="A6" s="13" t="s">
        <v>13</v>
      </c>
      <c r="B6" s="13"/>
      <c r="C6" s="13">
        <f>Contratista</f>
        <v>0</v>
      </c>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row>
    <row r="7" spans="1:86" s="2" customFormat="1" ht="20.100000000000001" customHeight="1" x14ac:dyDescent="0.2">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row>
    <row r="8" spans="1:86" s="2" customFormat="1" ht="20.100000000000001" customHeight="1" x14ac:dyDescent="0.2">
      <c r="A8" s="368" t="s">
        <v>45</v>
      </c>
      <c r="B8" s="369"/>
      <c r="C8" s="369"/>
      <c r="D8" s="370"/>
      <c r="E8" s="8"/>
      <c r="F8" s="8"/>
      <c r="G8" s="8"/>
      <c r="H8" s="8"/>
      <c r="I8" s="8"/>
      <c r="J8" s="8"/>
      <c r="K8" s="8"/>
      <c r="L8" s="8"/>
      <c r="M8" s="8"/>
      <c r="N8" s="8"/>
      <c r="O8" s="8"/>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row>
    <row r="10" spans="1:86" ht="20.100000000000001" customHeight="1" x14ac:dyDescent="0.2">
      <c r="A10" s="366" t="s">
        <v>991</v>
      </c>
      <c r="B10" s="364" t="s">
        <v>0</v>
      </c>
      <c r="C10" s="364"/>
      <c r="D10" s="367" t="s">
        <v>14</v>
      </c>
      <c r="E10" s="54"/>
      <c r="F10" s="364" t="s">
        <v>20</v>
      </c>
      <c r="G10" s="364"/>
      <c r="H10" s="364"/>
      <c r="I10" s="364"/>
      <c r="J10" s="364"/>
      <c r="K10" s="364"/>
      <c r="L10" s="364"/>
      <c r="M10" s="364"/>
      <c r="N10" s="364"/>
      <c r="O10" s="364"/>
      <c r="P10" s="17"/>
      <c r="Q10" s="365" t="s">
        <v>19</v>
      </c>
    </row>
    <row r="11" spans="1:86" ht="20.100000000000001" customHeight="1" x14ac:dyDescent="0.2">
      <c r="A11" s="366"/>
      <c r="B11" s="364"/>
      <c r="C11" s="364"/>
      <c r="D11" s="367"/>
      <c r="E11" s="54">
        <v>0</v>
      </c>
      <c r="F11" s="26">
        <v>1</v>
      </c>
      <c r="G11" s="26">
        <f>F11+1</f>
        <v>2</v>
      </c>
      <c r="H11" s="26">
        <f t="shared" ref="H11:O11" si="0">G11+1</f>
        <v>3</v>
      </c>
      <c r="I11" s="26">
        <f t="shared" si="0"/>
        <v>4</v>
      </c>
      <c r="J11" s="26">
        <f t="shared" si="0"/>
        <v>5</v>
      </c>
      <c r="K11" s="26">
        <f t="shared" si="0"/>
        <v>6</v>
      </c>
      <c r="L11" s="26">
        <f t="shared" si="0"/>
        <v>7</v>
      </c>
      <c r="M11" s="26">
        <f t="shared" si="0"/>
        <v>8</v>
      </c>
      <c r="N11" s="26">
        <f t="shared" si="0"/>
        <v>9</v>
      </c>
      <c r="O11" s="26">
        <f t="shared" si="0"/>
        <v>10</v>
      </c>
      <c r="P11" s="18"/>
      <c r="Q11" s="365"/>
    </row>
    <row r="12" spans="1:86" ht="20.100000000000001" customHeight="1" x14ac:dyDescent="0.2">
      <c r="A12" s="27"/>
      <c r="B12" s="59"/>
      <c r="C12" s="59"/>
      <c r="D12" s="60"/>
      <c r="E12" s="54"/>
      <c r="F12" s="28"/>
      <c r="G12" s="66"/>
      <c r="H12" s="66"/>
      <c r="I12" s="66"/>
      <c r="J12" s="66"/>
      <c r="K12" s="66"/>
      <c r="L12" s="66"/>
      <c r="M12" s="66"/>
      <c r="N12" s="66"/>
      <c r="O12" s="66"/>
      <c r="P12" s="18"/>
      <c r="Q12" s="92"/>
    </row>
    <row r="13" spans="1:86" ht="20.100000000000001" customHeight="1" x14ac:dyDescent="0.2">
      <c r="A13" s="57">
        <f>CyP!A18</f>
        <v>1</v>
      </c>
      <c r="B13" s="371" t="str">
        <f t="shared" ref="B13:B15" si="1">IFERROR(VLOOKUP(A13,Tabla_CyP,2,FALSE),"")</f>
        <v>Proyecto Ejecutivo y Replanteo</v>
      </c>
      <c r="C13" s="372"/>
      <c r="D13" s="15">
        <f>IFERROR(VLOOKUP(A13,Tabla_CyP,9,FALSE),0)</f>
        <v>0</v>
      </c>
      <c r="E13" s="30"/>
      <c r="F13" s="97"/>
      <c r="G13" s="97"/>
      <c r="H13" s="97"/>
      <c r="I13" s="97"/>
      <c r="J13" s="97"/>
      <c r="K13" s="97"/>
      <c r="L13" s="97"/>
      <c r="M13" s="97"/>
      <c r="N13" s="97"/>
      <c r="O13" s="97"/>
      <c r="P13" s="19"/>
      <c r="Q13" s="20"/>
    </row>
    <row r="14" spans="1:86" ht="20.100000000000001" customHeight="1" x14ac:dyDescent="0.2">
      <c r="A14" s="57">
        <f>CyP!A19</f>
        <v>2</v>
      </c>
      <c r="B14" s="371" t="str">
        <f t="shared" si="1"/>
        <v>Base completa para columna simple</v>
      </c>
      <c r="C14" s="372"/>
      <c r="D14" s="15">
        <f t="shared" ref="D14:D25" si="2">IFERROR(VLOOKUP(A14,Tabla_CyP,9,FALSE),0)</f>
        <v>0</v>
      </c>
      <c r="E14" s="55"/>
      <c r="F14" s="97"/>
      <c r="G14" s="97"/>
      <c r="H14" s="97"/>
      <c r="I14" s="97"/>
      <c r="J14" s="97"/>
      <c r="K14" s="97"/>
      <c r="L14" s="97"/>
      <c r="M14" s="97"/>
      <c r="N14" s="97"/>
      <c r="O14" s="97"/>
      <c r="P14" s="21"/>
      <c r="Q14" s="20">
        <f>SUM(F14:O14)</f>
        <v>0</v>
      </c>
    </row>
    <row r="15" spans="1:86" ht="20.100000000000001" customHeight="1" x14ac:dyDescent="0.2">
      <c r="A15" s="57">
        <f>CyP!A20</f>
        <v>3</v>
      </c>
      <c r="B15" s="371" t="str">
        <f t="shared" si="1"/>
        <v>Base completa para columna doble</v>
      </c>
      <c r="C15" s="372"/>
      <c r="D15" s="15">
        <f t="shared" si="2"/>
        <v>0</v>
      </c>
      <c r="E15" s="55"/>
      <c r="F15" s="97"/>
      <c r="G15" s="97"/>
      <c r="H15" s="97"/>
      <c r="I15" s="97"/>
      <c r="J15" s="97"/>
      <c r="K15" s="97"/>
      <c r="L15" s="97"/>
      <c r="M15" s="97"/>
      <c r="N15" s="97"/>
      <c r="O15" s="97"/>
      <c r="P15" s="21"/>
      <c r="Q15" s="20">
        <f>SUM(F15:O15)</f>
        <v>0</v>
      </c>
    </row>
    <row r="16" spans="1:86" ht="20.100000000000001" customHeight="1" x14ac:dyDescent="0.2">
      <c r="A16" s="57">
        <f>CyP!A21</f>
        <v>4</v>
      </c>
      <c r="B16" s="371" t="str">
        <f t="shared" ref="B16:B25" si="3">IFERROR(VLOOKUP(A16,Tabla_CyP,2,FALSE),"")</f>
        <v>Base completa para columna simple especial</v>
      </c>
      <c r="C16" s="372"/>
      <c r="D16" s="15"/>
      <c r="E16" s="55"/>
      <c r="F16" s="97"/>
      <c r="G16" s="97"/>
      <c r="H16" s="97"/>
      <c r="I16" s="97"/>
      <c r="J16" s="97"/>
      <c r="K16" s="97"/>
      <c r="L16" s="97"/>
      <c r="M16" s="97"/>
      <c r="N16" s="97"/>
      <c r="O16" s="97"/>
      <c r="P16" s="21"/>
      <c r="Q16" s="20"/>
    </row>
    <row r="17" spans="1:86" ht="20.100000000000001" customHeight="1" x14ac:dyDescent="0.2">
      <c r="A17" s="57">
        <f>CyP!A22</f>
        <v>5</v>
      </c>
      <c r="B17" s="371" t="str">
        <f t="shared" si="3"/>
        <v>Luminaria LED de potencia según pliego</v>
      </c>
      <c r="C17" s="372"/>
      <c r="D17" s="15"/>
      <c r="E17" s="55"/>
      <c r="F17" s="97"/>
      <c r="G17" s="97"/>
      <c r="H17" s="97"/>
      <c r="I17" s="97"/>
      <c r="J17" s="97"/>
      <c r="K17" s="97"/>
      <c r="L17" s="97"/>
      <c r="M17" s="97"/>
      <c r="N17" s="97"/>
      <c r="O17" s="97"/>
      <c r="P17" s="21"/>
      <c r="Q17" s="20"/>
    </row>
    <row r="18" spans="1:86" ht="20.100000000000001" customHeight="1" x14ac:dyDescent="0.2">
      <c r="A18" s="57">
        <f>CyP!A23</f>
        <v>6</v>
      </c>
      <c r="B18" s="371" t="str">
        <f t="shared" si="3"/>
        <v xml:space="preserve">Columnas metálicas con brazo </v>
      </c>
      <c r="C18" s="372"/>
      <c r="D18" s="15"/>
      <c r="E18" s="55"/>
      <c r="F18" s="97"/>
      <c r="G18" s="97"/>
      <c r="H18" s="97"/>
      <c r="I18" s="97"/>
      <c r="J18" s="97"/>
      <c r="K18" s="97"/>
      <c r="L18" s="97"/>
      <c r="M18" s="97"/>
      <c r="N18" s="97"/>
      <c r="O18" s="97"/>
      <c r="P18" s="21"/>
      <c r="Q18" s="20"/>
    </row>
    <row r="19" spans="1:86" ht="20.100000000000001" customHeight="1" x14ac:dyDescent="0.2">
      <c r="A19" s="57">
        <f>CyP!A24</f>
        <v>7</v>
      </c>
      <c r="B19" s="371" t="str">
        <f t="shared" si="3"/>
        <v>Columnas metálicas con brazo especial</v>
      </c>
      <c r="C19" s="372"/>
      <c r="D19" s="15"/>
      <c r="E19" s="55"/>
      <c r="F19" s="97"/>
      <c r="G19" s="97"/>
      <c r="H19" s="97"/>
      <c r="I19" s="97"/>
      <c r="J19" s="97"/>
      <c r="K19" s="97"/>
      <c r="L19" s="97"/>
      <c r="M19" s="97"/>
      <c r="N19" s="97"/>
      <c r="O19" s="97"/>
      <c r="P19" s="21"/>
      <c r="Q19" s="20"/>
    </row>
    <row r="20" spans="1:86" ht="20.100000000000001" customHeight="1" x14ac:dyDescent="0.2">
      <c r="A20" s="57">
        <f>CyP!A25</f>
        <v>8</v>
      </c>
      <c r="B20" s="371" t="str">
        <f t="shared" si="3"/>
        <v>Columnas metálicas doble con brazo</v>
      </c>
      <c r="C20" s="372"/>
      <c r="D20" s="15">
        <f t="shared" si="2"/>
        <v>0</v>
      </c>
      <c r="E20" s="55"/>
      <c r="F20" s="97"/>
      <c r="G20" s="97"/>
      <c r="H20" s="97"/>
      <c r="I20" s="97"/>
      <c r="J20" s="97"/>
      <c r="K20" s="97"/>
      <c r="L20" s="97"/>
      <c r="M20" s="97"/>
      <c r="N20" s="97"/>
      <c r="O20" s="97"/>
      <c r="P20" s="21"/>
      <c r="Q20" s="20">
        <f>SUM(F20:O20)</f>
        <v>0</v>
      </c>
    </row>
    <row r="21" spans="1:86" ht="20.100000000000001" customHeight="1" x14ac:dyDescent="0.2">
      <c r="A21" s="57">
        <f>CyP!A26</f>
        <v>9</v>
      </c>
      <c r="B21" s="371" t="str">
        <f t="shared" si="3"/>
        <v>Columnas metálicas doble con brazo especial</v>
      </c>
      <c r="C21" s="372"/>
      <c r="D21" s="15">
        <f t="shared" si="2"/>
        <v>0</v>
      </c>
      <c r="E21" s="55"/>
      <c r="F21" s="97"/>
      <c r="G21" s="97"/>
      <c r="H21" s="97"/>
      <c r="I21" s="97"/>
      <c r="J21" s="97"/>
      <c r="K21" s="97"/>
      <c r="L21" s="97"/>
      <c r="M21" s="97"/>
      <c r="N21" s="97"/>
      <c r="O21" s="97"/>
      <c r="P21" s="21"/>
      <c r="Q21" s="20">
        <f>SUM(F21:O21)</f>
        <v>0</v>
      </c>
    </row>
    <row r="22" spans="1:86" ht="20.100000000000001" customHeight="1" x14ac:dyDescent="0.2">
      <c r="A22" s="57">
        <f>CyP!A27</f>
        <v>10</v>
      </c>
      <c r="B22" s="371" t="str">
        <f t="shared" si="3"/>
        <v>Conductor preensamblado de aluminio</v>
      </c>
      <c r="C22" s="372"/>
      <c r="D22" s="15">
        <f t="shared" si="2"/>
        <v>0</v>
      </c>
      <c r="E22" s="55"/>
      <c r="F22" s="97"/>
      <c r="G22" s="97"/>
      <c r="H22" s="97"/>
      <c r="I22" s="97"/>
      <c r="J22" s="97"/>
      <c r="K22" s="97"/>
      <c r="L22" s="97"/>
      <c r="M22" s="97"/>
      <c r="N22" s="97"/>
      <c r="O22" s="97"/>
      <c r="P22" s="21"/>
      <c r="Q22" s="20">
        <f>SUM(F22:O22)</f>
        <v>0</v>
      </c>
    </row>
    <row r="23" spans="1:86" ht="20.100000000000001" customHeight="1" x14ac:dyDescent="0.2">
      <c r="A23" s="57">
        <f>CyP!A28</f>
        <v>11</v>
      </c>
      <c r="B23" s="371" t="str">
        <f t="shared" si="3"/>
        <v>Puesta a tierra completa</v>
      </c>
      <c r="C23" s="372"/>
      <c r="D23" s="15">
        <f t="shared" si="2"/>
        <v>0</v>
      </c>
      <c r="E23" s="55"/>
      <c r="F23" s="97"/>
      <c r="G23" s="97"/>
      <c r="H23" s="97"/>
      <c r="I23" s="97"/>
      <c r="J23" s="97"/>
      <c r="K23" s="97"/>
      <c r="L23" s="97"/>
      <c r="M23" s="97"/>
      <c r="N23" s="97"/>
      <c r="O23" s="97"/>
      <c r="P23" s="21"/>
      <c r="Q23" s="20">
        <f>SUM(F23:O23)</f>
        <v>0</v>
      </c>
    </row>
    <row r="24" spans="1:86" ht="20.100000000000001" customHeight="1" x14ac:dyDescent="0.2">
      <c r="A24" s="57">
        <f>CyP!A29</f>
        <v>12</v>
      </c>
      <c r="B24" s="371" t="str">
        <f t="shared" si="3"/>
        <v>Estructuras de alineación, retención y terminal para cable preensamblado</v>
      </c>
      <c r="C24" s="372"/>
      <c r="D24" s="15">
        <f t="shared" si="2"/>
        <v>0</v>
      </c>
      <c r="E24" s="55"/>
      <c r="F24" s="97"/>
      <c r="G24" s="97"/>
      <c r="H24" s="97"/>
      <c r="I24" s="97"/>
      <c r="J24" s="97"/>
      <c r="K24" s="97"/>
      <c r="L24" s="97"/>
      <c r="M24" s="97"/>
      <c r="N24" s="97"/>
      <c r="O24" s="97"/>
      <c r="P24" s="21"/>
      <c r="Q24" s="20">
        <f>SUM(F24:O24)</f>
        <v>0</v>
      </c>
    </row>
    <row r="25" spans="1:86" ht="20.100000000000001" customHeight="1" x14ac:dyDescent="0.2">
      <c r="A25" s="57">
        <f>CyP!A30</f>
        <v>13</v>
      </c>
      <c r="B25" s="371" t="str">
        <f t="shared" si="3"/>
        <v>Tableros de comando y medición trifasicos completos</v>
      </c>
      <c r="C25" s="372"/>
      <c r="D25" s="15">
        <f t="shared" si="2"/>
        <v>0</v>
      </c>
      <c r="E25" s="55"/>
      <c r="F25" s="97"/>
      <c r="G25" s="97"/>
      <c r="H25" s="97"/>
      <c r="I25" s="97"/>
      <c r="J25" s="97"/>
      <c r="K25" s="97"/>
      <c r="L25" s="97"/>
      <c r="M25" s="97"/>
      <c r="N25" s="97"/>
      <c r="O25" s="97"/>
      <c r="P25" s="21"/>
      <c r="Q25" s="20">
        <f>SUM(F25:O25)</f>
        <v>0</v>
      </c>
    </row>
    <row r="26" spans="1:86" s="10" customFormat="1" ht="20.100000000000001" customHeight="1" x14ac:dyDescent="0.2">
      <c r="A26" s="61" t="s">
        <v>3</v>
      </c>
      <c r="B26" s="29" t="s">
        <v>3</v>
      </c>
      <c r="C26" s="29"/>
      <c r="D26" s="62" t="s">
        <v>4</v>
      </c>
      <c r="E26" s="30"/>
      <c r="F26" s="64"/>
      <c r="G26" s="65"/>
      <c r="H26" s="65"/>
      <c r="I26" s="65"/>
      <c r="J26" s="65"/>
      <c r="K26" s="65"/>
      <c r="L26" s="65"/>
      <c r="M26" s="65"/>
      <c r="N26" s="65"/>
      <c r="O26" s="65"/>
      <c r="Q26" s="22">
        <f>SUM(F26:O26)</f>
        <v>0</v>
      </c>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row>
    <row r="27" spans="1:86" ht="20.100000000000001" customHeight="1" x14ac:dyDescent="0.2">
      <c r="A27" s="61" t="s">
        <v>3</v>
      </c>
      <c r="B27" s="59" t="s">
        <v>10</v>
      </c>
      <c r="C27" s="63"/>
      <c r="D27" s="58">
        <f>SUM(D13:D26)</f>
        <v>0</v>
      </c>
      <c r="E27" s="56"/>
      <c r="F27" s="31"/>
      <c r="G27" s="31"/>
      <c r="H27" s="31"/>
      <c r="I27" s="31"/>
      <c r="J27" s="31"/>
      <c r="K27" s="31"/>
      <c r="L27" s="31"/>
      <c r="M27" s="31"/>
      <c r="N27" s="31"/>
      <c r="O27" s="31"/>
    </row>
    <row r="28" spans="1:86" ht="20.100000000000001" customHeight="1" x14ac:dyDescent="0.2">
      <c r="A28" s="32"/>
      <c r="B28" s="32"/>
      <c r="C28" s="32"/>
      <c r="D28" s="32"/>
      <c r="E28" s="33"/>
      <c r="F28" s="32"/>
      <c r="G28" s="32"/>
      <c r="H28" s="32"/>
      <c r="I28" s="32"/>
      <c r="J28" s="32"/>
      <c r="K28" s="32"/>
      <c r="L28" s="32"/>
      <c r="M28" s="32"/>
      <c r="N28" s="32"/>
      <c r="O28" s="32"/>
    </row>
    <row r="29" spans="1:86" ht="20.100000000000001" customHeight="1" x14ac:dyDescent="0.2">
      <c r="A29" s="32"/>
      <c r="B29" s="32"/>
      <c r="C29" s="32"/>
      <c r="D29" s="34" t="s">
        <v>21</v>
      </c>
      <c r="E29" s="33">
        <v>0</v>
      </c>
      <c r="F29" s="35">
        <f>SUMPRODUCT($D$13:$D$25,F13:F25)</f>
        <v>0</v>
      </c>
      <c r="G29" s="35"/>
      <c r="H29" s="35"/>
      <c r="I29" s="35"/>
      <c r="J29" s="35"/>
      <c r="K29" s="35"/>
      <c r="L29" s="35"/>
      <c r="M29" s="35">
        <f>SUMPRODUCT($D$13:$D$25,M13:M25)</f>
        <v>0</v>
      </c>
      <c r="N29" s="35">
        <f>SUMPRODUCT($D$13:$D$25,N13:N25)</f>
        <v>0</v>
      </c>
      <c r="O29" s="35">
        <f>SUMPRODUCT($D$13:$D$25,O13:O25)</f>
        <v>0</v>
      </c>
      <c r="P29" s="23"/>
    </row>
    <row r="30" spans="1:86" ht="20.100000000000001" customHeight="1" x14ac:dyDescent="0.2">
      <c r="A30" s="32"/>
      <c r="B30" s="32"/>
      <c r="C30" s="32"/>
      <c r="D30" s="34" t="s">
        <v>22</v>
      </c>
      <c r="E30" s="33">
        <v>0</v>
      </c>
      <c r="F30" s="35">
        <f>E30+F29</f>
        <v>0</v>
      </c>
      <c r="G30" s="35"/>
      <c r="H30" s="35"/>
      <c r="I30" s="35"/>
      <c r="J30" s="35"/>
      <c r="K30" s="35"/>
      <c r="L30" s="35"/>
      <c r="M30" s="35">
        <f>F30+M29</f>
        <v>0</v>
      </c>
      <c r="N30" s="35">
        <f t="shared" ref="N30:O30" si="4">M30+N29</f>
        <v>0</v>
      </c>
      <c r="O30" s="35">
        <f t="shared" si="4"/>
        <v>0</v>
      </c>
      <c r="P30" s="23"/>
    </row>
    <row r="31" spans="1:86" ht="20.100000000000001" customHeight="1" x14ac:dyDescent="0.2">
      <c r="A31" s="32"/>
      <c r="B31" s="32"/>
      <c r="C31" s="32"/>
      <c r="D31" s="36"/>
      <c r="E31" s="37" t="s">
        <v>1012</v>
      </c>
      <c r="F31" s="32"/>
      <c r="G31" s="32"/>
      <c r="H31" s="32"/>
      <c r="I31" s="32"/>
      <c r="J31" s="32"/>
      <c r="K31" s="32"/>
      <c r="L31" s="32"/>
      <c r="M31" s="32"/>
      <c r="N31" s="32"/>
      <c r="O31" s="32"/>
    </row>
    <row r="32" spans="1:86" ht="20.100000000000001" customHeight="1" x14ac:dyDescent="0.2">
      <c r="A32" s="32"/>
      <c r="B32" s="32"/>
      <c r="C32" s="32"/>
      <c r="D32" s="34" t="s">
        <v>23</v>
      </c>
      <c r="E32" s="38">
        <f>Anticipo_Financiero*Monto_Oferta</f>
        <v>0</v>
      </c>
      <c r="F32" s="38">
        <f t="shared" ref="F32:O32" si="5">Monto_Oferta*F29*(1-Anticipo_Financiero)</f>
        <v>0</v>
      </c>
      <c r="G32" s="38"/>
      <c r="H32" s="38"/>
      <c r="I32" s="38"/>
      <c r="J32" s="38"/>
      <c r="K32" s="38"/>
      <c r="L32" s="38"/>
      <c r="M32" s="38">
        <f t="shared" si="5"/>
        <v>0</v>
      </c>
      <c r="N32" s="38">
        <f t="shared" si="5"/>
        <v>0</v>
      </c>
      <c r="O32" s="38">
        <f t="shared" si="5"/>
        <v>0</v>
      </c>
      <c r="P32" s="11"/>
      <c r="Q32" s="25"/>
    </row>
    <row r="33" spans="1:16" ht="20.100000000000001" customHeight="1" x14ac:dyDescent="0.2">
      <c r="A33" s="32"/>
      <c r="B33" s="32"/>
      <c r="C33" s="32"/>
      <c r="D33" s="34" t="s">
        <v>988</v>
      </c>
      <c r="E33" s="38">
        <f>E32</f>
        <v>0</v>
      </c>
      <c r="F33" s="38">
        <f>E33+F32</f>
        <v>0</v>
      </c>
      <c r="G33" s="38"/>
      <c r="H33" s="38"/>
      <c r="I33" s="38"/>
      <c r="J33" s="38"/>
      <c r="K33" s="38"/>
      <c r="L33" s="38"/>
      <c r="M33" s="38">
        <f>F33+M32</f>
        <v>0</v>
      </c>
      <c r="N33" s="38">
        <f t="shared" ref="N33:O33" si="6">M33+N32</f>
        <v>0</v>
      </c>
      <c r="O33" s="38">
        <f t="shared" si="6"/>
        <v>0</v>
      </c>
      <c r="P33" s="11"/>
    </row>
    <row r="34" spans="1:16" ht="20.100000000000001" customHeight="1" x14ac:dyDescent="0.2">
      <c r="E34" s="24">
        <v>0</v>
      </c>
    </row>
    <row r="35" spans="1:16" ht="20.100000000000001" customHeight="1" x14ac:dyDescent="0.2">
      <c r="E35" s="24">
        <v>0</v>
      </c>
    </row>
  </sheetData>
  <mergeCells count="19">
    <mergeCell ref="A8:D8"/>
    <mergeCell ref="B22:C22"/>
    <mergeCell ref="B23:C23"/>
    <mergeCell ref="B24:C24"/>
    <mergeCell ref="B25:C25"/>
    <mergeCell ref="B13:C13"/>
    <mergeCell ref="B14:C14"/>
    <mergeCell ref="B15:C15"/>
    <mergeCell ref="B20:C20"/>
    <mergeCell ref="B21:C21"/>
    <mergeCell ref="B16:C16"/>
    <mergeCell ref="B17:C17"/>
    <mergeCell ref="B18:C18"/>
    <mergeCell ref="B19:C19"/>
    <mergeCell ref="F10:O10"/>
    <mergeCell ref="Q10:Q11"/>
    <mergeCell ref="A10:A11"/>
    <mergeCell ref="B10:C11"/>
    <mergeCell ref="D10:D11"/>
  </mergeCells>
  <conditionalFormatting sqref="A13:B13 A14:A27">
    <cfRule type="expression" dxfId="125" priority="159" stopIfTrue="1">
      <formula>#REF!&gt;0</formula>
    </cfRule>
    <cfRule type="expression" dxfId="124" priority="160" stopIfTrue="1">
      <formula>#REF!&gt;0</formula>
    </cfRule>
    <cfRule type="expression" dxfId="123" priority="161" stopIfTrue="1">
      <formula>#REF!&gt;0</formula>
    </cfRule>
  </conditionalFormatting>
  <conditionalFormatting sqref="B26:C26">
    <cfRule type="expression" dxfId="122" priority="162" stopIfTrue="1">
      <formula>#REF!&gt;0</formula>
    </cfRule>
    <cfRule type="expression" dxfId="121" priority="163" stopIfTrue="1">
      <formula>#REF!&gt;0</formula>
    </cfRule>
    <cfRule type="expression" dxfId="120" priority="164" stopIfTrue="1">
      <formula>#REF!&gt;0</formula>
    </cfRule>
  </conditionalFormatting>
  <conditionalFormatting sqref="B14:B25">
    <cfRule type="expression" dxfId="119" priority="4" stopIfTrue="1">
      <formula>#REF!&gt;0</formula>
    </cfRule>
    <cfRule type="expression" dxfId="118" priority="5" stopIfTrue="1">
      <formula>#REF!&gt;0</formula>
    </cfRule>
    <cfRule type="expression" dxfId="117" priority="6" stopIfTrue="1">
      <formula>#REF!&gt;0</formula>
    </cfRule>
  </conditionalFormatting>
  <pageMargins left="0.78740157480314965" right="0.78740157480314965" top="1.3779527559055118" bottom="0.78740157480314965" header="0.78740157480314965" footer="0.39370078740157483"/>
  <pageSetup paperSize="9" scale="24"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011"/>
  <sheetViews>
    <sheetView showGridLines="0" showZeros="0" tabSelected="1" view="pageBreakPreview" zoomScale="85" zoomScaleNormal="90" zoomScaleSheetLayoutView="85" workbookViewId="0">
      <selection activeCell="E32" sqref="E32"/>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ENERGETICOS</v>
      </c>
      <c r="D1" s="142"/>
      <c r="E1" s="142"/>
      <c r="F1" s="142"/>
      <c r="G1" s="142"/>
      <c r="I1" s="144"/>
    </row>
    <row r="2" spans="1:9" s="147" customFormat="1" ht="20.100000000000001" customHeight="1" x14ac:dyDescent="0.2">
      <c r="A2" s="145" t="s">
        <v>12</v>
      </c>
      <c r="B2" s="145"/>
      <c r="C2" s="142" t="str">
        <f>Obra</f>
        <v>ILUMINACIÓN CALLE LA PLATA (R.P. N°246) DESDE R.N. N°20 HASTA CALLE DIVISORIA SUR</v>
      </c>
      <c r="D2" s="146"/>
      <c r="E2" s="146"/>
      <c r="F2" s="146"/>
      <c r="G2" s="146"/>
      <c r="I2" s="146"/>
    </row>
    <row r="3" spans="1:9" s="147" customFormat="1" ht="20.100000000000001" customHeight="1" x14ac:dyDescent="0.2">
      <c r="A3" s="145" t="s">
        <v>16</v>
      </c>
      <c r="B3" s="145"/>
      <c r="C3" s="148" t="str">
        <f>Ubicación</f>
        <v>Departamento de Caucete</v>
      </c>
      <c r="D3" s="148"/>
      <c r="E3" s="148"/>
      <c r="F3" s="148"/>
      <c r="G3" s="148"/>
      <c r="I3" s="148"/>
    </row>
    <row r="4" spans="1:9" s="147" customFormat="1" ht="20.100000000000001" customHeight="1" x14ac:dyDescent="0.2">
      <c r="A4" s="145" t="s">
        <v>15</v>
      </c>
      <c r="B4" s="149"/>
      <c r="C4" s="333">
        <f>Licitación_N°</f>
        <v>0</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v>134712378.50999999</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300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3" t="s">
        <v>991</v>
      </c>
      <c r="B15" s="375" t="s">
        <v>0</v>
      </c>
      <c r="C15" s="376"/>
      <c r="D15" s="373" t="s">
        <v>1</v>
      </c>
      <c r="E15" s="373" t="s">
        <v>2</v>
      </c>
      <c r="F15" s="380" t="s">
        <v>1030</v>
      </c>
      <c r="G15" s="380" t="s">
        <v>1031</v>
      </c>
      <c r="H15" s="380" t="s">
        <v>1009</v>
      </c>
      <c r="I15" s="373" t="s">
        <v>14</v>
      </c>
    </row>
    <row r="16" spans="1:9" ht="20.100000000000001" customHeight="1" x14ac:dyDescent="0.2">
      <c r="A16" s="374"/>
      <c r="B16" s="377"/>
      <c r="C16" s="378"/>
      <c r="D16" s="374"/>
      <c r="E16" s="374"/>
      <c r="F16" s="380"/>
      <c r="G16" s="380"/>
      <c r="H16" s="380"/>
      <c r="I16" s="374"/>
    </row>
    <row r="17" spans="1:9" ht="20.100000000000001" customHeight="1" x14ac:dyDescent="0.2">
      <c r="A17" s="88"/>
      <c r="B17" s="130"/>
      <c r="C17" s="130"/>
      <c r="D17" s="88"/>
      <c r="E17" s="88"/>
      <c r="F17" s="130"/>
      <c r="G17" s="130"/>
      <c r="I17" s="161"/>
    </row>
    <row r="18" spans="1:9" ht="24.95" customHeight="1" x14ac:dyDescent="0.2">
      <c r="A18" s="140">
        <f>Datos!B26</f>
        <v>1</v>
      </c>
      <c r="B18" s="381" t="str">
        <f t="shared" ref="B18" si="0">IFERROR(VLOOKUP(A18,Tabla_Datos,2,FALSE),"")</f>
        <v>Proyecto Ejecutivo y Replanteo</v>
      </c>
      <c r="C18" s="382"/>
      <c r="D18" s="162" t="str">
        <f t="shared" ref="D18:D30" si="1">IFERROR(VLOOKUP(A18,Tabla_Datos,3,FALSE),"")</f>
        <v>Gl</v>
      </c>
      <c r="E18" s="163">
        <f>Datos!E26</f>
        <v>1</v>
      </c>
      <c r="F18" s="164">
        <f>IFERROR(VLOOKUP(A18,Tabla_Analisis_Precio,7,FALSE),0)</f>
        <v>0</v>
      </c>
      <c r="G18" s="121">
        <f t="shared" ref="G18:G30" si="2">ROUND(PrecioUnitario(F18,Costo_Financiero,Gasto_Generales_Porcentaje,Beneficio,Ingresos_Brutos,IVA),2)</f>
        <v>0</v>
      </c>
      <c r="H18" s="121">
        <f>ROUND(E18*G18,2)</f>
        <v>0</v>
      </c>
      <c r="I18" s="165">
        <f t="shared" ref="I18:I30" si="3">IFERROR(H18/Monto_Oferta,0)</f>
        <v>0</v>
      </c>
    </row>
    <row r="19" spans="1:9" ht="24.95" customHeight="1" x14ac:dyDescent="0.2">
      <c r="A19" s="140">
        <f>Datos!B27</f>
        <v>2</v>
      </c>
      <c r="B19" s="381" t="str">
        <f t="shared" ref="B19:B30" si="4">IFERROR(VLOOKUP(A19,Tabla_Datos,2,FALSE),"")</f>
        <v>Base completa para columna simple</v>
      </c>
      <c r="C19" s="382"/>
      <c r="D19" s="162" t="str">
        <f t="shared" si="1"/>
        <v>Un</v>
      </c>
      <c r="E19" s="163">
        <f>Datos!E27</f>
        <v>257</v>
      </c>
      <c r="F19" s="164">
        <f t="shared" ref="F19:F30" si="5">IFERROR(VLOOKUP(A19,Tabla_Analisis_Precio,7,FALSE),0)</f>
        <v>0</v>
      </c>
      <c r="G19" s="121">
        <f t="shared" si="2"/>
        <v>0</v>
      </c>
      <c r="H19" s="121">
        <f t="shared" ref="H19:H30" si="6">ROUND(E19*G19,2)</f>
        <v>0</v>
      </c>
      <c r="I19" s="165">
        <f t="shared" si="3"/>
        <v>0</v>
      </c>
    </row>
    <row r="20" spans="1:9" ht="24.95" customHeight="1" x14ac:dyDescent="0.2">
      <c r="A20" s="140">
        <f>Datos!B28</f>
        <v>3</v>
      </c>
      <c r="B20" s="381" t="str">
        <f t="shared" si="4"/>
        <v>Base completa para columna doble</v>
      </c>
      <c r="C20" s="382"/>
      <c r="D20" s="162" t="str">
        <f t="shared" si="1"/>
        <v>Un</v>
      </c>
      <c r="E20" s="163">
        <f>Datos!E28</f>
        <v>14</v>
      </c>
      <c r="F20" s="164">
        <f t="shared" si="5"/>
        <v>0</v>
      </c>
      <c r="G20" s="121">
        <f t="shared" si="2"/>
        <v>0</v>
      </c>
      <c r="H20" s="121">
        <f t="shared" si="6"/>
        <v>0</v>
      </c>
      <c r="I20" s="165">
        <f t="shared" si="3"/>
        <v>0</v>
      </c>
    </row>
    <row r="21" spans="1:9" ht="24.95" customHeight="1" x14ac:dyDescent="0.2">
      <c r="A21" s="140">
        <f>Datos!B29</f>
        <v>4</v>
      </c>
      <c r="B21" s="381" t="str">
        <f t="shared" si="4"/>
        <v>Base completa para columna simple especial</v>
      </c>
      <c r="C21" s="382"/>
      <c r="D21" s="162" t="str">
        <f t="shared" si="1"/>
        <v>Un</v>
      </c>
      <c r="E21" s="163">
        <f>Datos!E29</f>
        <v>4</v>
      </c>
      <c r="F21" s="164">
        <f t="shared" si="5"/>
        <v>0</v>
      </c>
      <c r="G21" s="121">
        <f t="shared" si="2"/>
        <v>0</v>
      </c>
      <c r="H21" s="121">
        <f t="shared" si="6"/>
        <v>0</v>
      </c>
      <c r="I21" s="165">
        <f t="shared" si="3"/>
        <v>0</v>
      </c>
    </row>
    <row r="22" spans="1:9" ht="24.95" customHeight="1" x14ac:dyDescent="0.2">
      <c r="A22" s="140">
        <f>Datos!B30</f>
        <v>5</v>
      </c>
      <c r="B22" s="381" t="str">
        <f t="shared" si="4"/>
        <v>Luminaria LED de potencia según pliego</v>
      </c>
      <c r="C22" s="382"/>
      <c r="D22" s="162" t="str">
        <f t="shared" si="1"/>
        <v>Un</v>
      </c>
      <c r="E22" s="163">
        <f>Datos!E30</f>
        <v>275</v>
      </c>
      <c r="F22" s="164">
        <f t="shared" si="5"/>
        <v>0</v>
      </c>
      <c r="G22" s="121">
        <f t="shared" si="2"/>
        <v>0</v>
      </c>
      <c r="H22" s="121">
        <f t="shared" si="6"/>
        <v>0</v>
      </c>
      <c r="I22" s="165">
        <f t="shared" si="3"/>
        <v>0</v>
      </c>
    </row>
    <row r="23" spans="1:9" ht="24.95" customHeight="1" x14ac:dyDescent="0.2">
      <c r="A23" s="140">
        <f>Datos!B31</f>
        <v>6</v>
      </c>
      <c r="B23" s="381" t="str">
        <f t="shared" si="4"/>
        <v xml:space="preserve">Columnas metálicas con brazo </v>
      </c>
      <c r="C23" s="382"/>
      <c r="D23" s="162" t="str">
        <f t="shared" si="1"/>
        <v>Un</v>
      </c>
      <c r="E23" s="163">
        <f>Datos!E31</f>
        <v>220</v>
      </c>
      <c r="F23" s="164">
        <f t="shared" si="5"/>
        <v>0</v>
      </c>
      <c r="G23" s="121">
        <f t="shared" si="2"/>
        <v>0</v>
      </c>
      <c r="H23" s="121">
        <f t="shared" si="6"/>
        <v>0</v>
      </c>
      <c r="I23" s="165">
        <f t="shared" si="3"/>
        <v>0</v>
      </c>
    </row>
    <row r="24" spans="1:9" ht="24.95" customHeight="1" x14ac:dyDescent="0.2">
      <c r="A24" s="140">
        <f>Datos!B32</f>
        <v>7</v>
      </c>
      <c r="B24" s="381" t="str">
        <f t="shared" si="4"/>
        <v>Columnas metálicas con brazo especial</v>
      </c>
      <c r="C24" s="382"/>
      <c r="D24" s="162" t="str">
        <f t="shared" si="1"/>
        <v>Un</v>
      </c>
      <c r="E24" s="163">
        <f>Datos!E32</f>
        <v>40</v>
      </c>
      <c r="F24" s="164">
        <f t="shared" si="5"/>
        <v>0</v>
      </c>
      <c r="G24" s="121">
        <f t="shared" si="2"/>
        <v>0</v>
      </c>
      <c r="H24" s="121">
        <f t="shared" si="6"/>
        <v>0</v>
      </c>
      <c r="I24" s="165">
        <f t="shared" si="3"/>
        <v>0</v>
      </c>
    </row>
    <row r="25" spans="1:9" ht="24.95" customHeight="1" x14ac:dyDescent="0.2">
      <c r="A25" s="140">
        <f>Datos!B33</f>
        <v>8</v>
      </c>
      <c r="B25" s="381" t="str">
        <f t="shared" si="4"/>
        <v>Columnas metálicas doble con brazo</v>
      </c>
      <c r="C25" s="382"/>
      <c r="D25" s="162" t="str">
        <f t="shared" si="1"/>
        <v>Un</v>
      </c>
      <c r="E25" s="163">
        <f>Datos!E33</f>
        <v>14</v>
      </c>
      <c r="F25" s="164"/>
      <c r="G25" s="121"/>
      <c r="H25" s="121"/>
      <c r="I25" s="165"/>
    </row>
    <row r="26" spans="1:9" ht="24.95" customHeight="1" x14ac:dyDescent="0.2">
      <c r="A26" s="140">
        <f>Datos!B34</f>
        <v>9</v>
      </c>
      <c r="B26" s="381" t="str">
        <f t="shared" si="4"/>
        <v>Columnas metálicas doble con brazo especial</v>
      </c>
      <c r="C26" s="382"/>
      <c r="D26" s="162" t="str">
        <f t="shared" si="1"/>
        <v>Un</v>
      </c>
      <c r="E26" s="163">
        <f>Datos!E34</f>
        <v>1</v>
      </c>
      <c r="F26" s="164"/>
      <c r="G26" s="121"/>
      <c r="H26" s="121"/>
      <c r="I26" s="165"/>
    </row>
    <row r="27" spans="1:9" ht="24.95" customHeight="1" x14ac:dyDescent="0.2">
      <c r="A27" s="140">
        <f>Datos!B35</f>
        <v>10</v>
      </c>
      <c r="B27" s="381" t="str">
        <f t="shared" si="4"/>
        <v>Conductor preensamblado de aluminio</v>
      </c>
      <c r="C27" s="382"/>
      <c r="D27" s="162" t="str">
        <f t="shared" si="1"/>
        <v>m</v>
      </c>
      <c r="E27" s="163">
        <f>Datos!E35</f>
        <v>9000</v>
      </c>
      <c r="F27" s="164"/>
      <c r="G27" s="121"/>
      <c r="H27" s="121"/>
      <c r="I27" s="165"/>
    </row>
    <row r="28" spans="1:9" ht="24.95" customHeight="1" x14ac:dyDescent="0.2">
      <c r="A28" s="140">
        <f>Datos!B36</f>
        <v>11</v>
      </c>
      <c r="B28" s="381" t="str">
        <f t="shared" si="4"/>
        <v>Puesta a tierra completa</v>
      </c>
      <c r="C28" s="382"/>
      <c r="D28" s="162" t="str">
        <f t="shared" si="1"/>
        <v>Cjto</v>
      </c>
      <c r="E28" s="163">
        <f>Datos!E36</f>
        <v>281</v>
      </c>
      <c r="F28" s="164">
        <f t="shared" si="5"/>
        <v>0</v>
      </c>
      <c r="G28" s="121">
        <f t="shared" si="2"/>
        <v>0</v>
      </c>
      <c r="H28" s="121">
        <f t="shared" si="6"/>
        <v>0</v>
      </c>
      <c r="I28" s="165">
        <f t="shared" si="3"/>
        <v>0</v>
      </c>
    </row>
    <row r="29" spans="1:9" ht="24.95" customHeight="1" x14ac:dyDescent="0.2">
      <c r="A29" s="140">
        <f>Datos!B37</f>
        <v>12</v>
      </c>
      <c r="B29" s="381" t="str">
        <f t="shared" si="4"/>
        <v>Estructuras de alineación, retención y terminal para cable preensamblado</v>
      </c>
      <c r="C29" s="382"/>
      <c r="D29" s="162" t="str">
        <f t="shared" si="1"/>
        <v>Cjto</v>
      </c>
      <c r="E29" s="163">
        <f>Datos!E37</f>
        <v>275</v>
      </c>
      <c r="F29" s="164">
        <f t="shared" si="5"/>
        <v>0</v>
      </c>
      <c r="G29" s="121">
        <f t="shared" si="2"/>
        <v>0</v>
      </c>
      <c r="H29" s="121">
        <f t="shared" si="6"/>
        <v>0</v>
      </c>
      <c r="I29" s="165">
        <f t="shared" si="3"/>
        <v>0</v>
      </c>
    </row>
    <row r="30" spans="1:9" ht="24.95" customHeight="1" x14ac:dyDescent="0.2">
      <c r="A30" s="140">
        <f>Datos!B38</f>
        <v>13</v>
      </c>
      <c r="B30" s="381" t="str">
        <f t="shared" si="4"/>
        <v>Tableros de comando y medición trifasicos completos</v>
      </c>
      <c r="C30" s="382"/>
      <c r="D30" s="162" t="str">
        <f t="shared" si="1"/>
        <v>Cjto</v>
      </c>
      <c r="E30" s="163">
        <f>Datos!E38</f>
        <v>6</v>
      </c>
      <c r="F30" s="164">
        <f t="shared" si="5"/>
        <v>0</v>
      </c>
      <c r="G30" s="121">
        <f t="shared" si="2"/>
        <v>0</v>
      </c>
      <c r="H30" s="121">
        <f t="shared" si="6"/>
        <v>0</v>
      </c>
      <c r="I30" s="165">
        <f t="shared" si="3"/>
        <v>0</v>
      </c>
    </row>
    <row r="31" spans="1:9" ht="24.95" customHeight="1" x14ac:dyDescent="0.2">
      <c r="A31" s="329"/>
      <c r="B31" s="168"/>
      <c r="C31" s="168"/>
      <c r="D31" s="169"/>
      <c r="E31" s="330"/>
      <c r="F31" s="331"/>
      <c r="G31" s="332"/>
      <c r="H31" s="331"/>
      <c r="I31" s="172"/>
    </row>
    <row r="32" spans="1:9" ht="20.100000000000001" customHeight="1" x14ac:dyDescent="0.2">
      <c r="A32" s="166"/>
      <c r="B32" s="167"/>
      <c r="C32" s="168"/>
      <c r="D32" s="169"/>
      <c r="E32" s="170"/>
      <c r="F32" s="171"/>
      <c r="G32" s="171"/>
      <c r="I32" s="172"/>
    </row>
    <row r="33" spans="1:11" ht="20.100000000000001" customHeight="1" x14ac:dyDescent="0.2">
      <c r="A33" s="173" t="s">
        <v>3</v>
      </c>
      <c r="B33" s="264" t="s">
        <v>1190</v>
      </c>
      <c r="C33" s="174"/>
      <c r="D33" s="174"/>
      <c r="E33" s="174"/>
      <c r="F33" s="175">
        <f>ROUND(SUMPRODUCT(E18:E30,F18:F30),2)</f>
        <v>0</v>
      </c>
      <c r="G33" s="130" t="s">
        <v>1037</v>
      </c>
      <c r="H33" s="324">
        <f>SUM(H18:H30)</f>
        <v>0</v>
      </c>
      <c r="I33" s="176">
        <f>SUM(I18:I32)</f>
        <v>0</v>
      </c>
    </row>
    <row r="34" spans="1:11" ht="20.100000000000001" customHeight="1" thickBot="1" x14ac:dyDescent="0.25">
      <c r="G34" s="177"/>
    </row>
    <row r="35" spans="1:11" ht="20.100000000000001" customHeight="1" thickTop="1" x14ac:dyDescent="0.2">
      <c r="A35" s="178" t="s">
        <v>992</v>
      </c>
      <c r="B35" s="179" t="s">
        <v>1191</v>
      </c>
      <c r="C35" s="180"/>
      <c r="D35" s="181"/>
      <c r="E35" s="182"/>
      <c r="F35" s="183"/>
      <c r="G35" s="182"/>
      <c r="H35" s="184">
        <f>ROUND(H44/Coeficiente_Paso,2)</f>
        <v>0</v>
      </c>
      <c r="I35" s="185"/>
    </row>
    <row r="36" spans="1:11" ht="20.100000000000001" customHeight="1" x14ac:dyDescent="0.2">
      <c r="A36" s="186" t="s">
        <v>993</v>
      </c>
      <c r="B36" s="191" t="str">
        <f>"COSTO FINANCIERO  "&amp;ROUND(Costo_Financiero*100,2)&amp;" % de ( 1 )"</f>
        <v>COSTO FINANCIERO  0 % de ( 1 )</v>
      </c>
      <c r="C36" s="192"/>
      <c r="D36" s="265"/>
      <c r="E36" s="189">
        <f>Costo_Financiero</f>
        <v>0</v>
      </c>
      <c r="F36" s="90"/>
      <c r="G36" s="143"/>
      <c r="H36" s="190">
        <f>ROUND(H35*Costo_Financiero,2)</f>
        <v>0</v>
      </c>
      <c r="I36" s="185"/>
    </row>
    <row r="37" spans="1:11" ht="20.100000000000001" customHeight="1" x14ac:dyDescent="0.2">
      <c r="A37" s="186" t="s">
        <v>994</v>
      </c>
      <c r="B37" s="191" t="s">
        <v>1196</v>
      </c>
      <c r="C37" s="192"/>
      <c r="D37" s="265"/>
      <c r="E37" s="336"/>
      <c r="F37" s="90"/>
      <c r="G37" s="143"/>
      <c r="H37" s="190">
        <f>H35+H36</f>
        <v>0</v>
      </c>
      <c r="I37" s="185"/>
    </row>
    <row r="38" spans="1:11" ht="20.100000000000001" customHeight="1" x14ac:dyDescent="0.2">
      <c r="A38" s="186" t="s">
        <v>995</v>
      </c>
      <c r="B38" s="187" t="str">
        <f>CONCATENATE("GASTOS GENERALES  ",ROUND(Gasto_Generales_Porcentaje*100,3)," % de ( 3 )")</f>
        <v>GASTOS GENERALES  0 % de ( 3 )</v>
      </c>
      <c r="C38" s="187"/>
      <c r="D38" s="188"/>
      <c r="E38" s="189">
        <f>Gasto_Generales_Porcentaje</f>
        <v>0</v>
      </c>
      <c r="F38" s="90"/>
      <c r="G38" s="143"/>
      <c r="H38" s="190">
        <f>ROUND(Gasto_Generales_Porcentaje*H37,2)</f>
        <v>0</v>
      </c>
      <c r="I38" s="188"/>
    </row>
    <row r="39" spans="1:11" ht="20.100000000000001" customHeight="1" x14ac:dyDescent="0.2">
      <c r="A39" s="186" t="s">
        <v>996</v>
      </c>
      <c r="B39" s="187" t="str">
        <f>CONCATENATE("BENEFICIOS  ",ROUND(Beneficio*100,2)," % de ( 3 )")</f>
        <v>BENEFICIOS  0 % de ( 3 )</v>
      </c>
      <c r="C39" s="187"/>
      <c r="D39" s="188"/>
      <c r="E39" s="189">
        <f>Beneficio</f>
        <v>0</v>
      </c>
      <c r="F39" s="90"/>
      <c r="G39" s="143"/>
      <c r="H39" s="190">
        <f>IF(Beneficio=0,,ROUND(Beneficio*H37,2))</f>
        <v>0</v>
      </c>
      <c r="I39" s="188"/>
    </row>
    <row r="40" spans="1:11" ht="20.100000000000001" customHeight="1" x14ac:dyDescent="0.2">
      <c r="A40" s="186">
        <v>6</v>
      </c>
      <c r="B40" s="191" t="s">
        <v>1192</v>
      </c>
      <c r="C40" s="192"/>
      <c r="D40" s="188"/>
      <c r="E40" s="336"/>
      <c r="F40" s="90"/>
      <c r="G40" s="143"/>
      <c r="H40" s="190">
        <f>H37+H38+H39</f>
        <v>0</v>
      </c>
      <c r="I40" s="188"/>
    </row>
    <row r="41" spans="1:11" ht="20.100000000000001" customHeight="1" x14ac:dyDescent="0.2">
      <c r="A41" s="186" t="s">
        <v>1193</v>
      </c>
      <c r="B41" s="187" t="str">
        <f>CONCATENATE("INGRESOS BRUTOS Y LOTE HOGAR  ",ROUND(Ingresos_Brutos*100,2)," % de ( 6 )")</f>
        <v>INGRESOS BRUTOS Y LOTE HOGAR  0 % de ( 6 )</v>
      </c>
      <c r="C41" s="187"/>
      <c r="D41" s="188"/>
      <c r="E41" s="189">
        <f>Ingresos_Brutos</f>
        <v>0</v>
      </c>
      <c r="F41" s="90"/>
      <c r="G41" s="143"/>
      <c r="H41" s="190">
        <f>ROUND(Ingresos_Brutos*H40,2)</f>
        <v>0</v>
      </c>
      <c r="I41" s="188"/>
    </row>
    <row r="42" spans="1:11" ht="20.100000000000001" customHeight="1" thickBot="1" x14ac:dyDescent="0.25">
      <c r="A42" s="193" t="s">
        <v>1194</v>
      </c>
      <c r="B42" s="194" t="str">
        <f>CONCATENATE("IMPUESTO AL VALOR AGREGADO ",IVA*100," % de ( 6 )")</f>
        <v>IMPUESTO AL VALOR AGREGADO 0 % de ( 6 )</v>
      </c>
      <c r="C42" s="194"/>
      <c r="D42" s="195"/>
      <c r="E42" s="196">
        <f>IVA</f>
        <v>0</v>
      </c>
      <c r="F42" s="197"/>
      <c r="G42" s="198"/>
      <c r="H42" s="199">
        <f>ROUND(IVA*H40,2)</f>
        <v>0</v>
      </c>
      <c r="I42" s="188"/>
    </row>
    <row r="43" spans="1:11" ht="20.100000000000001" customHeight="1" thickTop="1" x14ac:dyDescent="0.2">
      <c r="A43" s="200"/>
      <c r="B43" s="187"/>
      <c r="C43" s="187"/>
      <c r="D43" s="188"/>
      <c r="E43" s="189"/>
      <c r="F43" s="90"/>
      <c r="H43" s="201"/>
      <c r="I43" s="188"/>
    </row>
    <row r="44" spans="1:11" ht="20.100000000000001" customHeight="1" x14ac:dyDescent="0.2">
      <c r="A44" s="202"/>
      <c r="B44" s="202" t="s">
        <v>1037</v>
      </c>
      <c r="C44" s="202"/>
      <c r="D44" s="188"/>
      <c r="E44" s="143"/>
      <c r="F44" s="90"/>
      <c r="H44" s="201">
        <f>Monto_Oferta</f>
        <v>0</v>
      </c>
      <c r="I44" s="188"/>
      <c r="J44" s="322"/>
      <c r="K44" s="323"/>
    </row>
    <row r="45" spans="1:11" ht="20.100000000000001" customHeight="1" x14ac:dyDescent="0.2">
      <c r="I45" s="203"/>
    </row>
    <row r="46" spans="1:11" ht="60" customHeight="1" x14ac:dyDescent="0.2">
      <c r="B46" s="379" t="str">
        <f>"El presente presupuesto asciende a la suma de: " &amp; UPPER(CONVERTIRNUM(Monto_Oferta))</f>
        <v>El presente presupuesto asciende a la suma de: CERO PESOS CON 00/100</v>
      </c>
      <c r="C46" s="379"/>
      <c r="D46" s="379"/>
      <c r="E46" s="379"/>
      <c r="F46" s="379"/>
      <c r="G46" s="379"/>
      <c r="H46" s="379"/>
      <c r="I46" s="379"/>
    </row>
    <row r="47" spans="1:11" x14ac:dyDescent="0.2">
      <c r="A47" s="91" t="s">
        <v>1011</v>
      </c>
    </row>
    <row r="51" spans="8:8" x14ac:dyDescent="0.2">
      <c r="H51" s="337"/>
    </row>
    <row r="210" spans="2:2" x14ac:dyDescent="0.2">
      <c r="B210" s="156">
        <v>4</v>
      </c>
    </row>
    <row r="260" spans="2:2" x14ac:dyDescent="0.2">
      <c r="B260" s="156">
        <v>4</v>
      </c>
    </row>
    <row r="310" spans="2:2" x14ac:dyDescent="0.2">
      <c r="B310" s="156">
        <v>4</v>
      </c>
    </row>
    <row r="360" spans="2:2" x14ac:dyDescent="0.2">
      <c r="B360" s="156">
        <v>4</v>
      </c>
    </row>
    <row r="410" spans="2:2" x14ac:dyDescent="0.2">
      <c r="B410" s="156">
        <v>5</v>
      </c>
    </row>
    <row r="460" spans="2:2" x14ac:dyDescent="0.2">
      <c r="B460" s="156">
        <v>5</v>
      </c>
    </row>
    <row r="510" spans="2:2" x14ac:dyDescent="0.2">
      <c r="B510" s="156">
        <v>5</v>
      </c>
    </row>
    <row r="560" spans="2:2" x14ac:dyDescent="0.2">
      <c r="B560" s="156">
        <v>5</v>
      </c>
    </row>
    <row r="610" spans="2:2" x14ac:dyDescent="0.2">
      <c r="B610" s="156">
        <v>5</v>
      </c>
    </row>
    <row r="660" spans="2:2" x14ac:dyDescent="0.2">
      <c r="B660" s="156">
        <v>5</v>
      </c>
    </row>
    <row r="710" spans="2:2" x14ac:dyDescent="0.2">
      <c r="B710" s="156">
        <v>5</v>
      </c>
    </row>
    <row r="760" spans="2:2" x14ac:dyDescent="0.2">
      <c r="B760" s="156">
        <v>5</v>
      </c>
    </row>
    <row r="810" spans="2:2" x14ac:dyDescent="0.2">
      <c r="B810" s="156">
        <v>5</v>
      </c>
    </row>
    <row r="860" spans="2:2" x14ac:dyDescent="0.2">
      <c r="B860" s="156">
        <v>5</v>
      </c>
    </row>
    <row r="910" spans="2:2" x14ac:dyDescent="0.2">
      <c r="B910" s="156">
        <v>5</v>
      </c>
    </row>
    <row r="960" spans="2:2" x14ac:dyDescent="0.2">
      <c r="B960" s="156">
        <v>5</v>
      </c>
    </row>
    <row r="961" spans="2:2" x14ac:dyDescent="0.2">
      <c r="B961" s="156" t="e">
        <f>CyP!#REF!</f>
        <v>#REF!</v>
      </c>
    </row>
    <row r="1010" spans="2:2" x14ac:dyDescent="0.2">
      <c r="B1010" s="156">
        <v>5</v>
      </c>
    </row>
    <row r="1011" spans="2:2" x14ac:dyDescent="0.2">
      <c r="B1011" s="156" t="e">
        <f>CyP!#REF!</f>
        <v>#REF!</v>
      </c>
    </row>
    <row r="1060" spans="2:2" x14ac:dyDescent="0.2">
      <c r="B1060" s="156">
        <v>5</v>
      </c>
    </row>
    <row r="1061" spans="2:2" x14ac:dyDescent="0.2">
      <c r="B1061" s="156" t="e">
        <f>CyP!#REF!</f>
        <v>#REF!</v>
      </c>
    </row>
    <row r="1110" spans="2:2" x14ac:dyDescent="0.2">
      <c r="B1110" s="156">
        <v>5</v>
      </c>
    </row>
    <row r="1111" spans="2:2" x14ac:dyDescent="0.2">
      <c r="B1111" s="156" t="e">
        <f>CyP!#REF!</f>
        <v>#REF!</v>
      </c>
    </row>
    <row r="1161" spans="2:2" x14ac:dyDescent="0.2">
      <c r="B1161" s="156" t="e">
        <f>CyP!#REF!</f>
        <v>#REF!</v>
      </c>
    </row>
    <row r="1210" spans="2:2" x14ac:dyDescent="0.2">
      <c r="B1210" s="156">
        <v>7</v>
      </c>
    </row>
    <row r="1211" spans="2:2" x14ac:dyDescent="0.2">
      <c r="B1211" s="156" t="e">
        <f>CyP!#REF!</f>
        <v>#REF!</v>
      </c>
    </row>
    <row r="1261" spans="2:2" x14ac:dyDescent="0.2">
      <c r="B1261" s="156" t="e">
        <f>CyP!#REF!</f>
        <v>#REF!</v>
      </c>
    </row>
    <row r="1310" spans="2:2" x14ac:dyDescent="0.2">
      <c r="B1310" s="156">
        <v>8</v>
      </c>
    </row>
    <row r="1311" spans="2:2" x14ac:dyDescent="0.2">
      <c r="B1311" s="156" t="e">
        <f>CyP!#REF!</f>
        <v>#REF!</v>
      </c>
    </row>
    <row r="1360" spans="2:2" x14ac:dyDescent="0.2">
      <c r="B1360" s="156">
        <v>8</v>
      </c>
    </row>
    <row r="1361" spans="2:2" x14ac:dyDescent="0.2">
      <c r="B1361" s="156" t="e">
        <f>CyP!#REF!</f>
        <v>#REF!</v>
      </c>
    </row>
    <row r="1410" spans="2:2" x14ac:dyDescent="0.2">
      <c r="B1410" s="156">
        <v>8</v>
      </c>
    </row>
    <row r="1411" spans="2:2" x14ac:dyDescent="0.2">
      <c r="B1411" s="156" t="e">
        <f>CyP!#REF!</f>
        <v>#REF!</v>
      </c>
    </row>
    <row r="1460" spans="2:2" x14ac:dyDescent="0.2">
      <c r="B1460" s="156">
        <v>8</v>
      </c>
    </row>
    <row r="1461" spans="2:2" x14ac:dyDescent="0.2">
      <c r="B1461" s="156" t="e">
        <f>CyP!#REF!</f>
        <v>#REF!</v>
      </c>
    </row>
    <row r="1510" spans="2:2" x14ac:dyDescent="0.2">
      <c r="B1510" s="156">
        <v>8</v>
      </c>
    </row>
    <row r="1511" spans="2:2" x14ac:dyDescent="0.2">
      <c r="B1511" s="156" t="e">
        <f>CyP!#REF!</f>
        <v>#REF!</v>
      </c>
    </row>
    <row r="1561" spans="2:2" x14ac:dyDescent="0.2">
      <c r="B1561" s="156" t="e">
        <f>CyP!#REF!</f>
        <v>#REF!</v>
      </c>
    </row>
    <row r="1611" spans="2:2" x14ac:dyDescent="0.2">
      <c r="B1611" s="156" t="e">
        <f>CyP!#REF!</f>
        <v>#REF!</v>
      </c>
    </row>
    <row r="1661" spans="2:2" x14ac:dyDescent="0.2">
      <c r="B1661" s="156" t="e">
        <f>CyP!#REF!</f>
        <v>#REF!</v>
      </c>
    </row>
    <row r="1710" spans="2:2" x14ac:dyDescent="0.2">
      <c r="B1710" s="156">
        <v>12</v>
      </c>
    </row>
    <row r="1711" spans="2:2" x14ac:dyDescent="0.2">
      <c r="B1711" s="156" t="e">
        <f>CyP!#REF!</f>
        <v>#REF!</v>
      </c>
    </row>
    <row r="1760" spans="2:2" x14ac:dyDescent="0.2">
      <c r="B1760" s="156">
        <v>12</v>
      </c>
    </row>
    <row r="1761" spans="2:2" x14ac:dyDescent="0.2">
      <c r="B1761" s="156" t="e">
        <f>CyP!#REF!</f>
        <v>#REF!</v>
      </c>
    </row>
    <row r="1810" spans="2:2" x14ac:dyDescent="0.2">
      <c r="B1810" s="156">
        <v>12</v>
      </c>
    </row>
    <row r="1811" spans="2:2" x14ac:dyDescent="0.2">
      <c r="B1811" s="156" t="e">
        <f>CyP!#REF!</f>
        <v>#REF!</v>
      </c>
    </row>
    <row r="1860" spans="2:2" x14ac:dyDescent="0.2">
      <c r="B1860" s="156">
        <v>12</v>
      </c>
    </row>
    <row r="1861" spans="2:2" x14ac:dyDescent="0.2">
      <c r="B1861" s="156" t="e">
        <f>CyP!#REF!</f>
        <v>#REF!</v>
      </c>
    </row>
    <row r="1910" spans="2:2" x14ac:dyDescent="0.2">
      <c r="B1910" s="156">
        <v>12</v>
      </c>
    </row>
    <row r="1911" spans="2:2" x14ac:dyDescent="0.2">
      <c r="B1911" s="156" t="e">
        <f>CyP!#REF!</f>
        <v>#REF!</v>
      </c>
    </row>
    <row r="1960" spans="2:2" x14ac:dyDescent="0.2">
      <c r="B1960" s="156">
        <v>13</v>
      </c>
    </row>
    <row r="1961" spans="2:2" x14ac:dyDescent="0.2">
      <c r="B1961" s="156" t="e">
        <f>CyP!#REF!</f>
        <v>#REF!</v>
      </c>
    </row>
    <row r="2010" spans="2:2" x14ac:dyDescent="0.2">
      <c r="B2010" s="156">
        <v>13</v>
      </c>
    </row>
    <row r="2011" spans="2:2" x14ac:dyDescent="0.2">
      <c r="B2011" s="156" t="e">
        <f>CyP!#REF!</f>
        <v>#REF!</v>
      </c>
    </row>
  </sheetData>
  <mergeCells count="22">
    <mergeCell ref="H15:H16"/>
    <mergeCell ref="B28:C28"/>
    <mergeCell ref="B29:C29"/>
    <mergeCell ref="B27:C27"/>
    <mergeCell ref="B26:C26"/>
    <mergeCell ref="B25:C25"/>
    <mergeCell ref="A15:A16"/>
    <mergeCell ref="B15:C16"/>
    <mergeCell ref="B46:I46"/>
    <mergeCell ref="F15:F16"/>
    <mergeCell ref="G15:G16"/>
    <mergeCell ref="B18:C18"/>
    <mergeCell ref="B19:C19"/>
    <mergeCell ref="B20:C20"/>
    <mergeCell ref="B21:C21"/>
    <mergeCell ref="B22:C22"/>
    <mergeCell ref="B23:C23"/>
    <mergeCell ref="B24:C24"/>
    <mergeCell ref="D15:D16"/>
    <mergeCell ref="B30:C30"/>
    <mergeCell ref="E15:E16"/>
    <mergeCell ref="I15:I16"/>
  </mergeCells>
  <conditionalFormatting sqref="A38:D44 I45">
    <cfRule type="expression" dxfId="113" priority="281" stopIfTrue="1">
      <formula>#REF!=1</formula>
    </cfRule>
  </conditionalFormatting>
  <conditionalFormatting sqref="A18:A32">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32:C32 B31 E18:E31">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37:D37 B38:C39 B41:C44 A39 A41">
    <cfRule type="expression" dxfId="106" priority="288" stopIfTrue="1">
      <formula>#REF!=1</formula>
    </cfRule>
  </conditionalFormatting>
  <conditionalFormatting sqref="D37:D44 B37:C39 B41:C44 A37:A44 F37:F44 H38:I39 H41:I44 I40 I37">
    <cfRule type="expression" dxfId="105" priority="289" stopIfTrue="1">
      <formula>#REF!=1</formula>
    </cfRule>
  </conditionalFormatting>
  <conditionalFormatting sqref="I38">
    <cfRule type="expression" dxfId="104" priority="279" stopIfTrue="1">
      <formula>#REF!=1</formula>
    </cfRule>
  </conditionalFormatting>
  <conditionalFormatting sqref="I40">
    <cfRule type="expression" dxfId="103" priority="278" stopIfTrue="1">
      <formula>#REF!=1</formula>
    </cfRule>
  </conditionalFormatting>
  <conditionalFormatting sqref="I42:I43">
    <cfRule type="expression" dxfId="102" priority="277" stopIfTrue="1">
      <formula>#REF!=1</formula>
    </cfRule>
  </conditionalFormatting>
  <conditionalFormatting sqref="I44">
    <cfRule type="expression" dxfId="101" priority="276" stopIfTrue="1">
      <formula>#REF!=1</formula>
    </cfRule>
  </conditionalFormatting>
  <conditionalFormatting sqref="I41">
    <cfRule type="expression" dxfId="100" priority="275" stopIfTrue="1">
      <formula>#REF!=1</formula>
    </cfRule>
  </conditionalFormatting>
  <conditionalFormatting sqref="I39">
    <cfRule type="expression" dxfId="99" priority="274" stopIfTrue="1">
      <formula>#REF!=1</formula>
    </cfRule>
  </conditionalFormatting>
  <conditionalFormatting sqref="A37 A39 A41">
    <cfRule type="expression" dxfId="98" priority="273" stopIfTrue="1">
      <formula>#REF!=1</formula>
    </cfRule>
  </conditionalFormatting>
  <conditionalFormatting sqref="B37:C37">
    <cfRule type="expression" dxfId="97" priority="272" stopIfTrue="1">
      <formula>#REF!=1</formula>
    </cfRule>
  </conditionalFormatting>
  <conditionalFormatting sqref="B40:C40">
    <cfRule type="expression" dxfId="96" priority="271" stopIfTrue="1">
      <formula>#REF!=1</formula>
    </cfRule>
  </conditionalFormatting>
  <conditionalFormatting sqref="B42:C43">
    <cfRule type="expression" dxfId="95" priority="270" stopIfTrue="1">
      <formula>#REF!=1</formula>
    </cfRule>
  </conditionalFormatting>
  <conditionalFormatting sqref="A38 A40 A42:A43">
    <cfRule type="expression" dxfId="94" priority="269" stopIfTrue="1">
      <formula>#REF!=1</formula>
    </cfRule>
  </conditionalFormatting>
  <conditionalFormatting sqref="A38 A40 A42:A43">
    <cfRule type="expression" dxfId="93" priority="268" stopIfTrue="1">
      <formula>#REF!=1</formula>
    </cfRule>
  </conditionalFormatting>
  <conditionalFormatting sqref="B41:C41">
    <cfRule type="expression" dxfId="92" priority="138" stopIfTrue="1">
      <formula>#REF!=1</formula>
    </cfRule>
  </conditionalFormatting>
  <conditionalFormatting sqref="B18:B3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33">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40">
    <cfRule type="expression" dxfId="85" priority="11" stopIfTrue="1">
      <formula>#REF!=1</formula>
    </cfRule>
  </conditionalFormatting>
  <conditionalFormatting sqref="H37">
    <cfRule type="expression" dxfId="84" priority="10" stopIfTrue="1">
      <formula>#REF!=1</formula>
    </cfRule>
  </conditionalFormatting>
  <conditionalFormatting sqref="A35:D36">
    <cfRule type="expression" dxfId="83" priority="5" stopIfTrue="1">
      <formula>#REF!=1</formula>
    </cfRule>
  </conditionalFormatting>
  <conditionalFormatting sqref="A35:D36 F35:F36 I35:I36 A37">
    <cfRule type="expression" dxfId="82" priority="6" stopIfTrue="1">
      <formula>#REF!=1</formula>
    </cfRule>
  </conditionalFormatting>
  <conditionalFormatting sqref="A35:A37">
    <cfRule type="expression" dxfId="81" priority="4" stopIfTrue="1">
      <formula>#REF!=1</formula>
    </cfRule>
  </conditionalFormatting>
  <conditionalFormatting sqref="B35:C36">
    <cfRule type="expression" dxfId="80" priority="3" stopIfTrue="1">
      <formula>#REF!=1</formula>
    </cfRule>
  </conditionalFormatting>
  <conditionalFormatting sqref="H35">
    <cfRule type="expression" dxfId="79" priority="2" stopIfTrue="1">
      <formula>#REF!=1</formula>
    </cfRule>
  </conditionalFormatting>
  <conditionalFormatting sqref="H36">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3" t="str">
        <f>"OBRA: " &amp; UPPER(Obra)</f>
        <v>OBRA: ILUMINACIÓN CALLE LA PLATA (R.P. N°246) DESDE R.N. N°20 HASTA CALLE DIVISORIA SUR</v>
      </c>
      <c r="D1" s="383"/>
      <c r="E1" s="383"/>
      <c r="F1" s="383"/>
      <c r="G1" s="383"/>
      <c r="H1" s="383"/>
      <c r="I1" s="383"/>
      <c r="J1" s="383"/>
      <c r="K1" s="383"/>
      <c r="L1" s="383"/>
    </row>
    <row r="2" spans="3:12" ht="23.25" x14ac:dyDescent="0.35">
      <c r="C2" s="383" t="s">
        <v>1026</v>
      </c>
      <c r="D2" s="383"/>
      <c r="E2" s="383"/>
      <c r="F2" s="383"/>
      <c r="G2" s="383"/>
      <c r="H2" s="383"/>
      <c r="I2" s="383"/>
      <c r="J2" s="383"/>
      <c r="K2" s="383"/>
      <c r="L2" s="383"/>
    </row>
    <row r="3" spans="3:12" ht="23.25" x14ac:dyDescent="0.35">
      <c r="C3" s="383" t="s">
        <v>1027</v>
      </c>
      <c r="D3" s="383"/>
      <c r="E3" s="383"/>
      <c r="F3" s="383"/>
      <c r="G3" s="383"/>
      <c r="H3" s="383"/>
      <c r="I3" s="383"/>
      <c r="J3" s="383"/>
      <c r="K3" s="383"/>
      <c r="L3" s="38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4" t="str">
        <f>"OBRA: " &amp; UPPER(Obra)</f>
        <v>OBRA: ILUMINACIÓN CALLE LA PLATA (R.P. N°246) DESDE R.N. N°20 HASTA CALLE DIVISORIA SUR</v>
      </c>
      <c r="D1" s="384"/>
      <c r="E1" s="384"/>
      <c r="F1" s="384"/>
      <c r="G1" s="384"/>
      <c r="H1" s="384"/>
      <c r="I1" s="384"/>
      <c r="J1" s="384"/>
    </row>
    <row r="2" spans="3:10" ht="23.25" x14ac:dyDescent="0.35">
      <c r="C2" s="383" t="s">
        <v>1028</v>
      </c>
      <c r="D2" s="383"/>
      <c r="E2" s="383"/>
      <c r="F2" s="383"/>
      <c r="G2" s="383"/>
      <c r="H2" s="383"/>
      <c r="I2" s="383"/>
      <c r="J2" s="383"/>
    </row>
    <row r="3" spans="3:10" ht="23.25" x14ac:dyDescent="0.35">
      <c r="C3" s="383" t="s">
        <v>1029</v>
      </c>
      <c r="D3" s="383"/>
      <c r="E3" s="383"/>
      <c r="F3" s="383"/>
      <c r="G3" s="383"/>
      <c r="H3" s="383"/>
      <c r="I3" s="383"/>
      <c r="J3" s="38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workbookViewId="0">
      <selection activeCell="A21" sqref="A12:B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ILUMINACIÓN CALLE LA PLATA (R.P. N°246) DESDE R.N. N°20 HASTA CALLE DIVISORIA SUR</v>
      </c>
    </row>
    <row r="3" spans="1:7" s="6" customFormat="1" ht="20.100000000000001" customHeight="1" x14ac:dyDescent="0.2">
      <c r="A3" s="13" t="s">
        <v>16</v>
      </c>
      <c r="B3" s="13" t="str">
        <f>Ubicación</f>
        <v>Departamento de Caucete</v>
      </c>
    </row>
    <row r="4" spans="1:7" s="6" customFormat="1" ht="20.100000000000001" customHeight="1" x14ac:dyDescent="0.2">
      <c r="A4" s="13" t="s">
        <v>15</v>
      </c>
      <c r="B4" s="14">
        <f>Licitación_N°</f>
        <v>0</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9" t="s">
        <v>40</v>
      </c>
      <c r="B7" s="390"/>
      <c r="C7" s="390"/>
      <c r="D7" s="390"/>
      <c r="E7" s="391"/>
    </row>
    <row r="8" spans="1:7" ht="20.100000000000001" customHeight="1" x14ac:dyDescent="0.2">
      <c r="A8" s="392" t="s">
        <v>599</v>
      </c>
      <c r="B8" s="393"/>
      <c r="C8" s="394"/>
      <c r="D8" s="394"/>
      <c r="E8" s="395"/>
    </row>
    <row r="10" spans="1:7" ht="20.100000000000001" customHeight="1" x14ac:dyDescent="0.2">
      <c r="A10" s="387"/>
      <c r="B10" s="388"/>
      <c r="C10" s="70" t="s">
        <v>44</v>
      </c>
      <c r="D10" s="71" t="s">
        <v>41</v>
      </c>
      <c r="E10" s="71" t="s">
        <v>42</v>
      </c>
    </row>
    <row r="11" spans="1:7" ht="20.100000000000001" customHeight="1" x14ac:dyDescent="0.2">
      <c r="A11" s="385" t="s">
        <v>1016</v>
      </c>
      <c r="B11" s="386"/>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7"/>
      <c r="B18" s="388"/>
      <c r="C18" s="95"/>
      <c r="D18" s="15">
        <f t="shared" ref="D18:D19" si="0">IFERROR(C18/GG_Obra,0)</f>
        <v>0</v>
      </c>
      <c r="E18" s="15">
        <f t="shared" ref="E18:E19" si="1">IFERROR(C18/Gastos_Generales_Pesos,0)</f>
        <v>0</v>
      </c>
    </row>
    <row r="19" spans="1:5" ht="20.100000000000001" customHeight="1" x14ac:dyDescent="0.2">
      <c r="A19" s="387"/>
      <c r="B19" s="388"/>
      <c r="C19" s="95"/>
      <c r="D19" s="15">
        <f t="shared" si="0"/>
        <v>0</v>
      </c>
      <c r="E19" s="15">
        <f t="shared" si="1"/>
        <v>0</v>
      </c>
    </row>
    <row r="20" spans="1:5" ht="20.100000000000001" customHeight="1" x14ac:dyDescent="0.2">
      <c r="A20" s="387"/>
      <c r="B20" s="388"/>
      <c r="C20" s="95"/>
      <c r="D20" s="15">
        <f t="shared" ref="D20:D25" si="2">IFERROR(C20/GG_Obra,0)</f>
        <v>0</v>
      </c>
      <c r="E20" s="15">
        <f t="shared" ref="E20:E25" si="3">IFERROR(C20/Gastos_Generales_Pesos,0)</f>
        <v>0</v>
      </c>
    </row>
    <row r="21" spans="1:5" ht="20.100000000000001" customHeight="1" x14ac:dyDescent="0.2">
      <c r="A21" s="387"/>
      <c r="B21" s="388"/>
      <c r="C21" s="95"/>
      <c r="D21" s="15">
        <f t="shared" si="2"/>
        <v>0</v>
      </c>
      <c r="E21" s="15">
        <f t="shared" si="3"/>
        <v>0</v>
      </c>
    </row>
    <row r="22" spans="1:5" ht="20.100000000000001" customHeight="1" x14ac:dyDescent="0.2">
      <c r="A22" s="387"/>
      <c r="B22" s="388"/>
      <c r="C22" s="95"/>
      <c r="D22" s="15">
        <f t="shared" si="2"/>
        <v>0</v>
      </c>
      <c r="E22" s="15">
        <f t="shared" si="3"/>
        <v>0</v>
      </c>
    </row>
    <row r="23" spans="1:5" ht="20.100000000000001" customHeight="1" x14ac:dyDescent="0.2">
      <c r="A23" s="387"/>
      <c r="B23" s="388"/>
      <c r="C23" s="95"/>
      <c r="D23" s="15">
        <f t="shared" si="2"/>
        <v>0</v>
      </c>
      <c r="E23" s="15">
        <f t="shared" si="3"/>
        <v>0</v>
      </c>
    </row>
    <row r="24" spans="1:5" ht="20.100000000000001" customHeight="1" x14ac:dyDescent="0.2">
      <c r="A24" s="387"/>
      <c r="B24" s="388"/>
      <c r="C24" s="95"/>
      <c r="D24" s="15">
        <f t="shared" si="2"/>
        <v>0</v>
      </c>
      <c r="E24" s="15">
        <f t="shared" si="3"/>
        <v>0</v>
      </c>
    </row>
    <row r="25" spans="1:5" ht="20.100000000000001" customHeight="1" x14ac:dyDescent="0.2">
      <c r="A25" s="387"/>
      <c r="B25" s="388"/>
      <c r="C25" s="95"/>
      <c r="D25" s="15">
        <f t="shared" si="2"/>
        <v>0</v>
      </c>
      <c r="E25" s="15">
        <f t="shared" si="3"/>
        <v>0</v>
      </c>
    </row>
    <row r="26" spans="1:5" ht="20.100000000000001" customHeight="1" x14ac:dyDescent="0.2">
      <c r="A26" s="72"/>
      <c r="B26" s="5"/>
      <c r="C26" s="5"/>
      <c r="D26" s="5"/>
      <c r="E26" s="73"/>
    </row>
    <row r="27" spans="1:5" ht="20.100000000000001" customHeight="1" x14ac:dyDescent="0.2">
      <c r="A27" s="385" t="s">
        <v>43</v>
      </c>
      <c r="B27" s="386"/>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85" t="s">
        <v>600</v>
      </c>
      <c r="B39" s="386"/>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18:B18"/>
    <mergeCell ref="A19:B19"/>
    <mergeCell ref="A7:E7"/>
    <mergeCell ref="A8:E8"/>
    <mergeCell ref="A11:B11"/>
    <mergeCell ref="A10:B10"/>
    <mergeCell ref="A39:B39"/>
    <mergeCell ref="A27:B27"/>
    <mergeCell ref="A20:B20"/>
    <mergeCell ref="A21:B21"/>
    <mergeCell ref="A22:B22"/>
    <mergeCell ref="A23:B23"/>
    <mergeCell ref="A24:B24"/>
    <mergeCell ref="A25:B25"/>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2021-03-24T12:06:50Z</cp:lastPrinted>
  <dcterms:created xsi:type="dcterms:W3CDTF">2016-09-02T20:54:46Z</dcterms:created>
  <dcterms:modified xsi:type="dcterms:W3CDTF">2023-03-07T12:55:54Z</dcterms:modified>
</cp:coreProperties>
</file>